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NCFSAO\AAFS\CW Budget Folder\"/>
    </mc:Choice>
  </mc:AlternateContent>
  <xr:revisionPtr revIDLastSave="0" documentId="8_{E1DE1B1D-A21E-4983-B0D1-46C583260651}" xr6:coauthVersionLast="31" xr6:coauthVersionMax="31" xr10:uidLastSave="{00000000-0000-0000-0000-000000000000}"/>
  <bookViews>
    <workbookView xWindow="0" yWindow="0" windowWidth="28800" windowHeight="12225" xr2:uid="{2D9FE582-28A3-4F91-8381-261EDA961471}"/>
  </bookViews>
  <sheets>
    <sheet name="Budget Submission - Variance" sheetId="1" r:id="rId1"/>
  </sheets>
  <externalReferences>
    <externalReference r:id="rId2"/>
  </externalReferences>
  <definedNames>
    <definedName name="ALLOCATIONTABLE" hidden="1">[1]TABLE!$A$7:$L$54</definedName>
    <definedName name="AloneFName" hidden="1">[1]MenuSheet!$P$24:$R$29</definedName>
    <definedName name="App" hidden="1">[1]MenuSheet!$H$25</definedName>
    <definedName name="Apvl" hidden="1">[1]MenuSheet!$W$25</definedName>
    <definedName name="BUDGETVARIANCE2NYBBFAVAILABLE" hidden="1">'Budget Submission - Variance'!$H$47</definedName>
    <definedName name="BUDGETVARIANCE2NYEXPENSE" hidden="1">'Budget Submission - Variance'!$H$20:$I$45</definedName>
    <definedName name="BUDGETVARIANCE2NYREVENUE" hidden="1">'Budget Submission - Variance'!$H$47:$I$47</definedName>
    <definedName name="BUDGETVARIANCEBBFAVAILABLE" hidden="1">'Budget Submission - Variance'!$F$50</definedName>
    <definedName name="BUDGETVARIANCEBBFAVAILABLE2" hidden="1">'Budget Submission - Variance'!$H$64</definedName>
    <definedName name="BUDGETVARIANCECYEXPENSE" hidden="1">'Budget Submission - Variance'!$B$20:$E$45</definedName>
    <definedName name="BUDGETVARIANCEEXPLAIN1" hidden="1">'Budget Submission - Variance'!$B$11:$I$14</definedName>
    <definedName name="BUDGETVARIANCEEXPLAIN3" hidden="1">'Budget Submission - Variance'!$B$52:$B$54</definedName>
    <definedName name="BUDGETVARIANCEONETIME" hidden="1">'Budget Submission - Variance'!$C$34:$C$36</definedName>
    <definedName name="BUDGETVARIANCEONETIME2" hidden="1">'Budget Submission - Variance'!$C$38:$C$41</definedName>
    <definedName name="BUDGETVARIANCEONETIME3" hidden="1">'Budget Submission - Variance'!$C$43:$C$54</definedName>
    <definedName name="BUDGETVARIANCEPLAN" hidden="1">'Budget Submission - Variance'!$B$10:$H$15</definedName>
    <definedName name="BUDGETVARIANCEPLANNINGALLOCATION" hidden="1">'Budget Submission - Variance'!$G$20:$H$45</definedName>
    <definedName name="BUDGETVARIANCEPLANREVENUE" hidden="1">'Budget Submission - Variance'!$G$47:$H$47</definedName>
    <definedName name="BUDGETVARIANCEPRINT" hidden="1">'Budget Submission - Variance'!$A$1:$I$66</definedName>
    <definedName name="BUDGETVARIANCEPYDEFICIT" hidden="1">'Budget Submission - Variance'!$G$59:$G$62</definedName>
    <definedName name="CASname" hidden="1">[1]Face!$B$4</definedName>
    <definedName name="CASs" hidden="1">[1]TABLE!$A$7:$A$54</definedName>
    <definedName name="CC1XPRT" hidden="1">[1]MenuSheet!$BF$36:$BH$39</definedName>
    <definedName name="CCYTD1" hidden="1">[1]MenuSheet!$V$26</definedName>
    <definedName name="CCYTD2" hidden="1">[1]MenuSheet!$V$27</definedName>
    <definedName name="CCYTD3" hidden="1">[1]MenuSheet!$V$28</definedName>
    <definedName name="CCYTD4" hidden="1">[1]MenuSheet!$V$29</definedName>
    <definedName name="COA" hidden="1">[1]MenuSheet!$P$3:$U$10</definedName>
    <definedName name="ECFY" hidden="1">[1]MenuSheet!$W$137</definedName>
    <definedName name="EXTS1BS" hidden="1">[1]ExpendituresDataEntry!$U$20</definedName>
    <definedName name="EXTS1FQ" hidden="1">[1]ExpendituresDataEntry!$X$20</definedName>
    <definedName name="EXTS2BS" hidden="1">[1]ExpendituresDataEntry!$U$22</definedName>
    <definedName name="EXTS2FQ" hidden="1">[1]ExpendituresDataEntry!$X$22</definedName>
    <definedName name="EXTS3BS" hidden="1">[1]ExpendituresDataEntry!$U$27</definedName>
    <definedName name="EXTS3FQ" hidden="1">[1]ExpendituresDataEntry!$X$27</definedName>
    <definedName name="EXTS4BS" hidden="1">[1]ExpendituresDataEntry!$U$29</definedName>
    <definedName name="EXTS4FQ" hidden="1">[1]ExpendituresDataEntry!$X$29</definedName>
    <definedName name="Fiscal_Year" hidden="1">[1]Lexicon!$B$12</definedName>
    <definedName name="Fiscal_Year_Plus_1" hidden="1">[1]Lexicon!$B$13</definedName>
    <definedName name="Fiscal_Year_Plus_2" hidden="1">[1]Lexicon!$B$14</definedName>
    <definedName name="FQYTD" hidden="1">[1]MenuSheet!$W$26</definedName>
    <definedName name="FTHQYTD" hidden="1">[1]MenuSheet!$W$29</definedName>
    <definedName name="Indy" hidden="1">[1]MenuSheet!$M$2</definedName>
    <definedName name="Language" hidden="1">[1]MenuSheet!$B$13</definedName>
    <definedName name="Print_Instructions" hidden="1">[1]Instructions!$A$54</definedName>
    <definedName name="QTR4CHECK" hidden="1">[1]MenuSheet!$B$29</definedName>
    <definedName name="Quarter" hidden="1">[1]MenuSheet!$A$30</definedName>
    <definedName name="Report_Type" hidden="1">[1]ServiceDataEntry!$A$2</definedName>
    <definedName name="seh" hidden="1">[1]MenuSheet!$B$24</definedName>
    <definedName name="SEst" hidden="1">[1]MenuSheet!$W$24</definedName>
    <definedName name="SQYTD" hidden="1">[1]MenuSheet!$W$27</definedName>
    <definedName name="SubAppYTD" hidden="1">[1]MenuSheet!$B$24:$B$29</definedName>
    <definedName name="SubEst" hidden="1">[1]MenuSheet!$H$24</definedName>
    <definedName name="SUNSET" hidden="1">[1]MenuSheet!$Q$24</definedName>
    <definedName name="TQYTD" hidden="1">[1]MenuSheet!$W$28</definedName>
    <definedName name="YTDRD" hidden="1">[1]MenuSheet!$W$33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  <c r="A2" i="1"/>
  <c r="A3" i="1"/>
  <c r="A4" i="1"/>
  <c r="C4" i="1"/>
  <c r="F4" i="1"/>
  <c r="H4" i="1"/>
  <c r="I4" i="1"/>
  <c r="F5" i="1"/>
  <c r="H5" i="1"/>
  <c r="I5" i="1"/>
  <c r="A6" i="1"/>
  <c r="C6" i="1"/>
  <c r="D6" i="1"/>
  <c r="E6" i="1"/>
  <c r="A7" i="1"/>
  <c r="C7" i="1"/>
  <c r="D7" i="1"/>
  <c r="A9" i="1"/>
  <c r="A10" i="1"/>
  <c r="A11" i="1"/>
  <c r="A13" i="1"/>
  <c r="A15" i="1"/>
  <c r="A16" i="1"/>
  <c r="B16" i="1"/>
  <c r="E16" i="1"/>
  <c r="F16" i="1"/>
  <c r="G16" i="1"/>
  <c r="B17" i="1"/>
  <c r="C17" i="1"/>
  <c r="D17" i="1"/>
  <c r="G18" i="1"/>
  <c r="H18" i="1"/>
  <c r="I18" i="1"/>
  <c r="A20" i="1"/>
  <c r="F20" i="1"/>
  <c r="F46" i="1" s="1"/>
  <c r="F49" i="1" s="1"/>
  <c r="G20" i="1"/>
  <c r="A21" i="1"/>
  <c r="F21" i="1"/>
  <c r="G21" i="1"/>
  <c r="G46" i="1" s="1"/>
  <c r="G49" i="1" s="1"/>
  <c r="A22" i="1"/>
  <c r="F22" i="1"/>
  <c r="G22" i="1"/>
  <c r="A23" i="1"/>
  <c r="F23" i="1"/>
  <c r="G23" i="1"/>
  <c r="A24" i="1"/>
  <c r="F24" i="1"/>
  <c r="G24" i="1"/>
  <c r="A25" i="1"/>
  <c r="F25" i="1"/>
  <c r="G25" i="1"/>
  <c r="A26" i="1"/>
  <c r="F26" i="1"/>
  <c r="G26" i="1"/>
  <c r="A27" i="1"/>
  <c r="F27" i="1"/>
  <c r="G27" i="1"/>
  <c r="A28" i="1"/>
  <c r="F28" i="1"/>
  <c r="G28" i="1"/>
  <c r="A29" i="1"/>
  <c r="F29" i="1"/>
  <c r="G29" i="1"/>
  <c r="A30" i="1"/>
  <c r="F30" i="1"/>
  <c r="G30" i="1"/>
  <c r="A31" i="1"/>
  <c r="F31" i="1"/>
  <c r="G31" i="1"/>
  <c r="A32" i="1"/>
  <c r="F32" i="1"/>
  <c r="G32" i="1"/>
  <c r="A33" i="1"/>
  <c r="F33" i="1"/>
  <c r="G33" i="1"/>
  <c r="A34" i="1"/>
  <c r="F34" i="1"/>
  <c r="G34" i="1"/>
  <c r="A35" i="1"/>
  <c r="F35" i="1"/>
  <c r="G35" i="1"/>
  <c r="A36" i="1"/>
  <c r="F36" i="1"/>
  <c r="G36" i="1"/>
  <c r="A37" i="1"/>
  <c r="F37" i="1"/>
  <c r="G37" i="1"/>
  <c r="A38" i="1"/>
  <c r="F38" i="1"/>
  <c r="G38" i="1"/>
  <c r="A39" i="1"/>
  <c r="F39" i="1"/>
  <c r="G39" i="1"/>
  <c r="A40" i="1"/>
  <c r="F40" i="1"/>
  <c r="G40" i="1"/>
  <c r="A41" i="1"/>
  <c r="F41" i="1"/>
  <c r="G41" i="1"/>
  <c r="A42" i="1"/>
  <c r="F42" i="1"/>
  <c r="G42" i="1"/>
  <c r="A43" i="1"/>
  <c r="F43" i="1"/>
  <c r="G43" i="1"/>
  <c r="A44" i="1"/>
  <c r="F44" i="1"/>
  <c r="G44" i="1"/>
  <c r="A45" i="1"/>
  <c r="F45" i="1"/>
  <c r="G45" i="1"/>
  <c r="A46" i="1"/>
  <c r="B46" i="1"/>
  <c r="C46" i="1"/>
  <c r="D46" i="1"/>
  <c r="E46" i="1"/>
  <c r="H46" i="1"/>
  <c r="H49" i="1" s="1"/>
  <c r="H53" i="1" s="1"/>
  <c r="I46" i="1"/>
  <c r="I49" i="1" s="1"/>
  <c r="I53" i="1" s="1"/>
  <c r="A47" i="1"/>
  <c r="G47" i="1"/>
  <c r="A48" i="1"/>
  <c r="G48" i="1"/>
  <c r="A49" i="1"/>
  <c r="A50" i="1"/>
  <c r="A51" i="1"/>
  <c r="A52" i="1"/>
  <c r="G52" i="1"/>
  <c r="F51" i="1" s="1"/>
  <c r="G51" i="1" s="1"/>
  <c r="H52" i="1"/>
  <c r="I52" i="1"/>
  <c r="A53" i="1"/>
  <c r="A56" i="1"/>
  <c r="A57" i="1"/>
  <c r="G57" i="1"/>
  <c r="A59" i="1"/>
  <c r="A60" i="1"/>
  <c r="A61" i="1"/>
  <c r="A62" i="1"/>
  <c r="A63" i="1"/>
  <c r="H63" i="1"/>
  <c r="A64" i="1"/>
  <c r="H64" i="1"/>
  <c r="H65" i="1" s="1"/>
  <c r="A65" i="1"/>
  <c r="G53" i="1" l="1"/>
</calcChain>
</file>

<file path=xl/sharedStrings.xml><?xml version="1.0" encoding="utf-8"?>
<sst xmlns="http://schemas.openxmlformats.org/spreadsheetml/2006/main" count="2" uniqueCount="2">
  <si>
    <t>Expenditures incurred in 2017-18 to support the implementation of sustainability strategies that will result in efficiencies or savings for one-time consultancy costs for reviews to improve efficiency, contain expenditure growth and/or reduce expenditures (e.g., reviews for span of control, service delivery, organizational structure and business practice).</t>
  </si>
  <si>
    <t>To access the Balance Budget Fund in 2017-18 for Planning &amp; Preparation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</si>
</sst>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_);[Red]_(&quot;$&quot;* \(#,##0\);_(&quot;$&quot;* &quot;-&quot;??_);_(@_)"/>
    <numFmt numFmtId="165" formatCode="&quot;$&quot;#,##0\ ;[Red]&quot;$&quot;\(#,##0\);&quot;$&quot;0\ "/>
    <numFmt numFmtId="166" formatCode="General_);[Red]\-General_)"/>
  </numFmts>
  <fonts count="20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sz val="12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4"/>
      <name val="Arial"/>
      <family val="2"/>
    </font>
    <font>
      <b/>
      <sz val="12"/>
      <name val="Arial MT"/>
    </font>
    <font>
      <b/>
      <sz val="9"/>
      <color indexed="10"/>
      <name val="Arial"/>
      <family val="2"/>
    </font>
    <font>
      <b/>
      <sz val="11"/>
      <name val="Arial"/>
      <family val="2"/>
    </font>
    <font>
      <b/>
      <sz val="14"/>
      <color theme="0"/>
      <name val="Arial"/>
      <family val="2"/>
    </font>
    <font>
      <b/>
      <sz val="16"/>
      <color indexed="8"/>
      <name val="Arial"/>
      <family val="2"/>
    </font>
    <font>
      <b/>
      <sz val="2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6795556505021"/>
        <bgColor theme="1"/>
      </patternFill>
    </fill>
    <fill>
      <patternFill patternType="gray0625">
        <fgColor theme="1"/>
        <bgColor theme="0" tint="-0.14996795556505021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</cellStyleXfs>
  <cellXfs count="174">
    <xf numFmtId="0" fontId="0" fillId="0" borderId="0" xfId="0"/>
    <xf numFmtId="0" fontId="1" fillId="0" borderId="0" xfId="1" applyProtection="1"/>
    <xf numFmtId="0" fontId="2" fillId="2" borderId="1" xfId="1" applyFont="1" applyFill="1" applyBorder="1" applyAlignment="1" applyProtection="1">
      <alignment vertical="top" wrapText="1"/>
    </xf>
    <xf numFmtId="0" fontId="2" fillId="3" borderId="2" xfId="1" applyFont="1" applyFill="1" applyBorder="1" applyAlignment="1" applyProtection="1">
      <alignment vertical="top" wrapText="1"/>
    </xf>
    <xf numFmtId="0" fontId="2" fillId="3" borderId="3" xfId="1" applyFont="1" applyFill="1" applyBorder="1" applyAlignment="1" applyProtection="1">
      <alignment vertical="top" wrapText="1"/>
    </xf>
    <xf numFmtId="0" fontId="2" fillId="3" borderId="4" xfId="1" applyFont="1" applyFill="1" applyBorder="1" applyAlignment="1" applyProtection="1">
      <alignment vertical="top" wrapText="1"/>
    </xf>
    <xf numFmtId="164" fontId="3" fillId="2" borderId="5" xfId="2" applyNumberFormat="1" applyFont="1" applyFill="1" applyBorder="1" applyAlignment="1" applyProtection="1">
      <alignment vertical="center"/>
    </xf>
    <xf numFmtId="165" fontId="3" fillId="4" borderId="6" xfId="2" applyNumberFormat="1" applyFont="1" applyFill="1" applyBorder="1" applyAlignment="1" applyProtection="1">
      <alignment vertical="center"/>
    </xf>
    <xf numFmtId="166" fontId="4" fillId="4" borderId="7" xfId="3" applyNumberFormat="1" applyFont="1" applyFill="1" applyBorder="1" applyAlignment="1" applyProtection="1">
      <alignment horizontal="left" vertical="center" wrapText="1" shrinkToFit="1"/>
    </xf>
    <xf numFmtId="166" fontId="4" fillId="4" borderId="8" xfId="3" applyNumberFormat="1" applyFont="1" applyFill="1" applyBorder="1" applyAlignment="1" applyProtection="1">
      <alignment horizontal="left" vertical="center" wrapText="1" shrinkToFit="1"/>
    </xf>
    <xf numFmtId="166" fontId="4" fillId="4" borderId="9" xfId="3" applyNumberFormat="1" applyFont="1" applyFill="1" applyBorder="1" applyAlignment="1" applyProtection="1">
      <alignment horizontal="left" vertical="center" wrapText="1" shrinkToFit="1"/>
    </xf>
    <xf numFmtId="164" fontId="5" fillId="2" borderId="5" xfId="2" applyNumberFormat="1" applyFont="1" applyFill="1" applyBorder="1" applyProtection="1"/>
    <xf numFmtId="165" fontId="5" fillId="0" borderId="10" xfId="2" applyNumberFormat="1" applyFont="1" applyFill="1" applyBorder="1" applyAlignment="1" applyProtection="1">
      <alignment vertical="center"/>
    </xf>
    <xf numFmtId="166" fontId="6" fillId="4" borderId="7" xfId="3" applyNumberFormat="1" applyFont="1" applyFill="1" applyBorder="1" applyAlignment="1" applyProtection="1">
      <alignment vertical="center"/>
    </xf>
    <xf numFmtId="166" fontId="6" fillId="4" borderId="8" xfId="3" applyNumberFormat="1" applyFont="1" applyFill="1" applyBorder="1" applyAlignment="1" applyProtection="1">
      <alignment vertical="center"/>
    </xf>
    <xf numFmtId="166" fontId="6" fillId="4" borderId="9" xfId="3" applyNumberFormat="1" applyFont="1" applyFill="1" applyBorder="1" applyAlignment="1" applyProtection="1">
      <alignment vertical="center"/>
    </xf>
    <xf numFmtId="166" fontId="6" fillId="4" borderId="7" xfId="3" applyNumberFormat="1" applyFont="1" applyFill="1" applyBorder="1" applyAlignment="1" applyProtection="1">
      <alignment horizontal="left" vertical="center"/>
    </xf>
    <xf numFmtId="166" fontId="6" fillId="4" borderId="8" xfId="3" applyNumberFormat="1" applyFont="1" applyFill="1" applyBorder="1" applyAlignment="1" applyProtection="1">
      <alignment horizontal="left" vertical="center"/>
    </xf>
    <xf numFmtId="166" fontId="6" fillId="4" borderId="9" xfId="3" applyNumberFormat="1" applyFont="1" applyFill="1" applyBorder="1" applyAlignment="1" applyProtection="1">
      <alignment horizontal="left" vertical="center"/>
    </xf>
    <xf numFmtId="164" fontId="7" fillId="5" borderId="5" xfId="1" applyNumberFormat="1" applyFont="1" applyFill="1" applyBorder="1" applyProtection="1"/>
    <xf numFmtId="164" fontId="7" fillId="6" borderId="6" xfId="1" applyNumberFormat="1" applyFont="1" applyFill="1" applyBorder="1" applyProtection="1"/>
    <xf numFmtId="166" fontId="8" fillId="4" borderId="7" xfId="3" applyNumberFormat="1" applyFont="1" applyFill="1" applyBorder="1" applyAlignment="1" applyProtection="1">
      <alignment horizontal="left" vertical="center"/>
    </xf>
    <xf numFmtId="166" fontId="8" fillId="4" borderId="8" xfId="3" applyNumberFormat="1" applyFont="1" applyFill="1" applyBorder="1" applyAlignment="1" applyProtection="1">
      <alignment horizontal="left" vertical="center"/>
    </xf>
    <xf numFmtId="166" fontId="8" fillId="4" borderId="9" xfId="3" applyNumberFormat="1" applyFont="1" applyFill="1" applyBorder="1" applyAlignment="1" applyProtection="1">
      <alignment horizontal="left" vertical="center"/>
    </xf>
    <xf numFmtId="164" fontId="7" fillId="6" borderId="11" xfId="1" applyNumberFormat="1" applyFont="1" applyFill="1" applyBorder="1" applyProtection="1"/>
    <xf numFmtId="166" fontId="8" fillId="4" borderId="12" xfId="3" applyNumberFormat="1" applyFont="1" applyFill="1" applyBorder="1" applyAlignment="1" applyProtection="1">
      <alignment horizontal="left" vertical="center"/>
    </xf>
    <xf numFmtId="166" fontId="8" fillId="4" borderId="13" xfId="3" applyNumberFormat="1" applyFont="1" applyFill="1" applyBorder="1" applyAlignment="1" applyProtection="1">
      <alignment horizontal="left" vertical="center"/>
    </xf>
    <xf numFmtId="166" fontId="8" fillId="4" borderId="14" xfId="3" applyNumberFormat="1" applyFont="1" applyFill="1" applyBorder="1" applyAlignment="1" applyProtection="1">
      <alignment horizontal="left" vertical="center"/>
    </xf>
    <xf numFmtId="0" fontId="1" fillId="2" borderId="5" xfId="1" applyFill="1" applyBorder="1" applyProtection="1"/>
    <xf numFmtId="166" fontId="9" fillId="4" borderId="15" xfId="3" applyNumberFormat="1" applyFont="1" applyFill="1" applyBorder="1" applyAlignment="1" applyProtection="1">
      <alignment horizontal="center" vertical="center" wrapText="1" shrinkToFit="1"/>
    </xf>
    <xf numFmtId="166" fontId="9" fillId="4" borderId="16" xfId="3" applyNumberFormat="1" applyFont="1" applyFill="1" applyBorder="1" applyAlignment="1" applyProtection="1">
      <alignment horizontal="center" vertical="center" wrapText="1" shrinkToFit="1"/>
    </xf>
    <xf numFmtId="166" fontId="6" fillId="7" borderId="15" xfId="3" applyNumberFormat="1" applyFont="1" applyFill="1" applyBorder="1" applyAlignment="1" applyProtection="1">
      <alignment horizontal="left" vertical="center" wrapText="1"/>
    </xf>
    <xf numFmtId="166" fontId="6" fillId="7" borderId="17" xfId="3" applyNumberFormat="1" applyFont="1" applyFill="1" applyBorder="1" applyAlignment="1" applyProtection="1">
      <alignment horizontal="left" vertical="center" wrapText="1"/>
    </xf>
    <xf numFmtId="166" fontId="6" fillId="7" borderId="16" xfId="3" applyNumberFormat="1" applyFont="1" applyFill="1" applyBorder="1" applyAlignment="1" applyProtection="1">
      <alignment horizontal="left" vertical="center" wrapText="1"/>
    </xf>
    <xf numFmtId="0" fontId="1" fillId="2" borderId="18" xfId="1" applyFill="1" applyBorder="1" applyProtection="1"/>
    <xf numFmtId="166" fontId="9" fillId="4" borderId="19" xfId="3" applyNumberFormat="1" applyFont="1" applyFill="1" applyBorder="1" applyAlignment="1" applyProtection="1">
      <alignment horizontal="center" vertical="center" wrapText="1" shrinkToFit="1"/>
    </xf>
    <xf numFmtId="166" fontId="9" fillId="4" borderId="20" xfId="3" applyNumberFormat="1" applyFont="1" applyFill="1" applyBorder="1" applyAlignment="1" applyProtection="1">
      <alignment horizontal="center" vertical="center" wrapText="1" shrinkToFit="1"/>
    </xf>
    <xf numFmtId="166" fontId="6" fillId="7" borderId="19" xfId="3" applyNumberFormat="1" applyFont="1" applyFill="1" applyBorder="1" applyAlignment="1" applyProtection="1">
      <alignment horizontal="left" vertical="center" wrapText="1"/>
    </xf>
    <xf numFmtId="166" fontId="6" fillId="7" borderId="21" xfId="3" applyNumberFormat="1" applyFont="1" applyFill="1" applyBorder="1" applyAlignment="1" applyProtection="1">
      <alignment horizontal="left" vertical="center" wrapText="1"/>
    </xf>
    <xf numFmtId="166" fontId="6" fillId="7" borderId="20" xfId="3" applyNumberFormat="1" applyFont="1" applyFill="1" applyBorder="1" applyAlignment="1" applyProtection="1">
      <alignment horizontal="left" vertical="center" wrapText="1"/>
    </xf>
    <xf numFmtId="0" fontId="0" fillId="4" borderId="22" xfId="0" applyFill="1" applyBorder="1" applyAlignment="1" applyProtection="1">
      <alignment vertical="center" wrapText="1"/>
    </xf>
    <xf numFmtId="0" fontId="0" fillId="4" borderId="23" xfId="0" applyFill="1" applyBorder="1" applyAlignment="1" applyProtection="1">
      <alignment vertical="center" wrapText="1"/>
    </xf>
    <xf numFmtId="0" fontId="11" fillId="4" borderId="23" xfId="1" applyFont="1" applyFill="1" applyBorder="1" applyAlignment="1" applyProtection="1">
      <alignment vertical="center" wrapText="1"/>
    </xf>
    <xf numFmtId="0" fontId="12" fillId="4" borderId="23" xfId="1" applyFont="1" applyFill="1" applyBorder="1" applyAlignment="1" applyProtection="1">
      <alignment vertical="center" wrapText="1"/>
    </xf>
    <xf numFmtId="0" fontId="13" fillId="4" borderId="24" xfId="1" applyFont="1" applyFill="1" applyBorder="1" applyAlignment="1" applyProtection="1">
      <alignment horizontal="left" vertical="center"/>
    </xf>
    <xf numFmtId="0" fontId="2" fillId="3" borderId="22" xfId="1" applyFont="1" applyFill="1" applyBorder="1" applyAlignment="1" applyProtection="1">
      <alignment vertical="top" wrapText="1"/>
    </xf>
    <xf numFmtId="0" fontId="2" fillId="3" borderId="23" xfId="1" applyFont="1" applyFill="1" applyBorder="1" applyAlignment="1" applyProtection="1">
      <alignment vertical="top" wrapText="1"/>
    </xf>
    <xf numFmtId="0" fontId="2" fillId="3" borderId="24" xfId="1" applyFont="1" applyFill="1" applyBorder="1" applyAlignment="1" applyProtection="1">
      <alignment vertical="top" wrapText="1"/>
    </xf>
    <xf numFmtId="165" fontId="6" fillId="4" borderId="25" xfId="2" applyNumberFormat="1" applyFont="1" applyFill="1" applyBorder="1" applyAlignment="1" applyProtection="1">
      <alignment horizontal="right" vertical="center"/>
    </xf>
    <xf numFmtId="165" fontId="6" fillId="4" borderId="26" xfId="2" applyNumberFormat="1" applyFont="1" applyFill="1" applyBorder="1" applyAlignment="1" applyProtection="1">
      <alignment horizontal="right" vertical="center"/>
    </xf>
    <xf numFmtId="0" fontId="2" fillId="3" borderId="27" xfId="1" applyFont="1" applyFill="1" applyBorder="1" applyAlignment="1" applyProtection="1">
      <alignment horizontal="left" vertical="center" wrapText="1"/>
    </xf>
    <xf numFmtId="0" fontId="2" fillId="3" borderId="17" xfId="1" applyFont="1" applyFill="1" applyBorder="1" applyAlignment="1" applyProtection="1">
      <alignment horizontal="left" vertical="center" wrapText="1"/>
    </xf>
    <xf numFmtId="0" fontId="2" fillId="3" borderId="16" xfId="1" applyFont="1" applyFill="1" applyBorder="1" applyAlignment="1" applyProtection="1">
      <alignment horizontal="left" vertical="center" wrapText="1"/>
    </xf>
    <xf numFmtId="165" fontId="6" fillId="4" borderId="6" xfId="2" applyNumberFormat="1" applyFont="1" applyFill="1" applyBorder="1" applyAlignment="1" applyProtection="1">
      <alignment horizontal="right" vertical="center"/>
    </xf>
    <xf numFmtId="165" fontId="6" fillId="4" borderId="10" xfId="2" applyNumberFormat="1" applyFont="1" applyFill="1" applyBorder="1" applyAlignment="1" applyProtection="1">
      <alignment horizontal="right" vertical="center"/>
    </xf>
    <xf numFmtId="0" fontId="2" fillId="3" borderId="28" xfId="1" applyFont="1" applyFill="1" applyBorder="1" applyAlignment="1" applyProtection="1">
      <alignment horizontal="left" vertical="center" wrapText="1"/>
    </xf>
    <xf numFmtId="0" fontId="2" fillId="3" borderId="0" xfId="1" applyFont="1" applyFill="1" applyBorder="1" applyAlignment="1" applyProtection="1">
      <alignment horizontal="left" vertical="center" wrapText="1"/>
    </xf>
    <xf numFmtId="0" fontId="2" fillId="3" borderId="29" xfId="1" applyFont="1" applyFill="1" applyBorder="1" applyAlignment="1" applyProtection="1">
      <alignment horizontal="left" vertical="center" wrapText="1"/>
    </xf>
    <xf numFmtId="165" fontId="3" fillId="8" borderId="6" xfId="2" applyNumberFormat="1" applyFont="1" applyFill="1" applyBorder="1" applyAlignment="1" applyProtection="1">
      <alignment vertical="center"/>
    </xf>
    <xf numFmtId="165" fontId="3" fillId="8" borderId="10" xfId="2" applyNumberFormat="1" applyFont="1" applyFill="1" applyBorder="1" applyAlignment="1" applyProtection="1">
      <alignment vertical="center"/>
    </xf>
    <xf numFmtId="165" fontId="3" fillId="8" borderId="7" xfId="2" applyNumberFormat="1" applyFont="1" applyFill="1" applyBorder="1" applyAlignment="1" applyProtection="1">
      <alignment vertical="center"/>
    </xf>
    <xf numFmtId="0" fontId="14" fillId="4" borderId="30" xfId="3" applyFont="1" applyFill="1" applyBorder="1" applyAlignment="1" applyProtection="1">
      <alignment horizontal="left" vertical="center"/>
    </xf>
    <xf numFmtId="0" fontId="14" fillId="4" borderId="31" xfId="3" applyFont="1" applyFill="1" applyBorder="1" applyAlignment="1" applyProtection="1">
      <alignment horizontal="left" vertical="center"/>
    </xf>
    <xf numFmtId="0" fontId="14" fillId="4" borderId="32" xfId="3" applyFont="1" applyFill="1" applyBorder="1" applyAlignment="1" applyProtection="1">
      <alignment horizontal="left" vertical="center"/>
    </xf>
    <xf numFmtId="164" fontId="7" fillId="6" borderId="6" xfId="1" applyNumberFormat="1" applyFont="1" applyFill="1" applyBorder="1" applyAlignment="1" applyProtection="1">
      <alignment vertical="center"/>
    </xf>
    <xf numFmtId="164" fontId="7" fillId="6" borderId="10" xfId="1" applyNumberFormat="1" applyFont="1" applyFill="1" applyBorder="1" applyAlignment="1" applyProtection="1">
      <alignment vertical="center"/>
    </xf>
    <xf numFmtId="165" fontId="3" fillId="4" borderId="7" xfId="2" applyNumberFormat="1" applyFont="1" applyFill="1" applyBorder="1" applyAlignment="1" applyProtection="1">
      <alignment vertical="center"/>
    </xf>
    <xf numFmtId="166" fontId="6" fillId="4" borderId="8" xfId="3" applyNumberFormat="1" applyFont="1" applyFill="1" applyBorder="1" applyAlignment="1" applyProtection="1">
      <alignment horizontal="left" vertical="center" wrapText="1"/>
    </xf>
    <xf numFmtId="166" fontId="6" fillId="4" borderId="9" xfId="3" applyNumberFormat="1" applyFont="1" applyFill="1" applyBorder="1" applyAlignment="1" applyProtection="1">
      <alignment horizontal="left" vertical="center" wrapText="1"/>
    </xf>
    <xf numFmtId="164" fontId="7" fillId="6" borderId="7" xfId="1" applyNumberFormat="1" applyFont="1" applyFill="1" applyBorder="1" applyAlignment="1" applyProtection="1">
      <alignment vertical="center"/>
    </xf>
    <xf numFmtId="165" fontId="5" fillId="0" borderId="6" xfId="2" applyNumberFormat="1" applyFont="1" applyFill="1" applyBorder="1" applyAlignment="1" applyProtection="1">
      <alignment vertical="center"/>
    </xf>
    <xf numFmtId="166" fontId="6" fillId="4" borderId="8" xfId="3" applyNumberFormat="1" applyFont="1" applyFill="1" applyBorder="1" applyAlignment="1" applyProtection="1">
      <alignment horizontal="left" vertical="center" shrinkToFit="1"/>
    </xf>
    <xf numFmtId="166" fontId="6" fillId="4" borderId="9" xfId="3" applyNumberFormat="1" applyFont="1" applyFill="1" applyBorder="1" applyAlignment="1" applyProtection="1">
      <alignment horizontal="left" vertical="center" shrinkToFit="1"/>
    </xf>
    <xf numFmtId="165" fontId="3" fillId="4" borderId="10" xfId="2" applyNumberFormat="1" applyFont="1" applyFill="1" applyBorder="1" applyAlignment="1" applyProtection="1">
      <alignment vertical="center"/>
    </xf>
    <xf numFmtId="0" fontId="14" fillId="4" borderId="8" xfId="3" applyFont="1" applyFill="1" applyBorder="1" applyAlignment="1" applyProtection="1">
      <alignment horizontal="left" vertical="center"/>
    </xf>
    <xf numFmtId="0" fontId="14" fillId="4" borderId="9" xfId="3" applyFont="1" applyFill="1" applyBorder="1" applyAlignment="1" applyProtection="1">
      <alignment horizontal="left" vertical="center"/>
    </xf>
    <xf numFmtId="166" fontId="10" fillId="4" borderId="33" xfId="3" applyNumberFormat="1" applyFont="1" applyFill="1" applyBorder="1" applyAlignment="1" applyProtection="1">
      <alignment vertical="center" wrapText="1"/>
    </xf>
    <xf numFmtId="165" fontId="15" fillId="8" borderId="7" xfId="2" applyNumberFormat="1" applyFont="1" applyFill="1" applyBorder="1" applyAlignment="1" applyProtection="1">
      <alignment vertical="center"/>
    </xf>
    <xf numFmtId="165" fontId="3" fillId="4" borderId="11" xfId="2" applyNumberFormat="1" applyFont="1" applyFill="1" applyBorder="1" applyAlignment="1" applyProtection="1">
      <alignment vertical="center"/>
    </xf>
    <xf numFmtId="165" fontId="3" fillId="4" borderId="34" xfId="2" applyNumberFormat="1" applyFont="1" applyFill="1" applyBorder="1" applyAlignment="1" applyProtection="1">
      <alignment vertical="center"/>
    </xf>
    <xf numFmtId="165" fontId="3" fillId="4" borderId="35" xfId="2" applyNumberFormat="1" applyFont="1" applyFill="1" applyBorder="1" applyAlignment="1" applyProtection="1">
      <alignment vertical="center"/>
    </xf>
    <xf numFmtId="166" fontId="6" fillId="4" borderId="36" xfId="3" applyNumberFormat="1" applyFont="1" applyFill="1" applyBorder="1" applyAlignment="1" applyProtection="1">
      <alignment vertical="center"/>
    </xf>
    <xf numFmtId="165" fontId="5" fillId="0" borderId="25" xfId="2" applyNumberFormat="1" applyFont="1" applyFill="1" applyBorder="1" applyAlignment="1" applyProtection="1">
      <alignment vertical="center"/>
    </xf>
    <xf numFmtId="165" fontId="5" fillId="0" borderId="26" xfId="2" applyNumberFormat="1" applyFont="1" applyFill="1" applyBorder="1" applyAlignment="1" applyProtection="1">
      <alignment vertical="center"/>
    </xf>
    <xf numFmtId="165" fontId="5" fillId="4" borderId="37" xfId="2" applyNumberFormat="1" applyFont="1" applyFill="1" applyBorder="1" applyAlignment="1" applyProtection="1">
      <alignment vertical="center"/>
    </xf>
    <xf numFmtId="165" fontId="5" fillId="4" borderId="25" xfId="2" applyNumberFormat="1" applyFont="1" applyFill="1" applyBorder="1" applyAlignment="1" applyProtection="1">
      <alignment vertical="center"/>
    </xf>
    <xf numFmtId="166" fontId="10" fillId="4" borderId="38" xfId="3" applyNumberFormat="1" applyFont="1" applyFill="1" applyBorder="1" applyAlignment="1" applyProtection="1">
      <alignment vertical="center" wrapText="1"/>
    </xf>
    <xf numFmtId="165" fontId="5" fillId="4" borderId="7" xfId="2" applyNumberFormat="1" applyFont="1" applyFill="1" applyBorder="1" applyAlignment="1" applyProtection="1">
      <alignment vertical="center"/>
    </xf>
    <xf numFmtId="165" fontId="5" fillId="4" borderId="6" xfId="2" applyNumberFormat="1" applyFont="1" applyFill="1" applyBorder="1" applyAlignment="1" applyProtection="1">
      <alignment vertical="center"/>
    </xf>
    <xf numFmtId="166" fontId="10" fillId="4" borderId="36" xfId="3" applyNumberFormat="1" applyFont="1" applyFill="1" applyBorder="1" applyAlignment="1" applyProtection="1">
      <alignment vertical="center" wrapText="1"/>
    </xf>
    <xf numFmtId="0" fontId="6" fillId="4" borderId="6" xfId="1" applyFont="1" applyFill="1" applyBorder="1" applyAlignment="1" applyProtection="1">
      <alignment horizontal="center" vertical="center" wrapText="1"/>
    </xf>
    <xf numFmtId="0" fontId="6" fillId="4" borderId="10" xfId="1" applyFont="1" applyFill="1" applyBorder="1" applyAlignment="1" applyProtection="1">
      <alignment horizontal="center" vertical="center" wrapText="1"/>
    </xf>
    <xf numFmtId="0" fontId="6" fillId="4" borderId="7" xfId="1" applyFont="1" applyFill="1" applyBorder="1" applyAlignment="1" applyProtection="1">
      <alignment horizontal="center" vertical="center" wrapText="1"/>
    </xf>
    <xf numFmtId="0" fontId="12" fillId="3" borderId="11" xfId="1" applyFont="1" applyFill="1" applyBorder="1" applyAlignment="1" applyProtection="1">
      <alignment horizontal="center" vertical="center" wrapText="1"/>
    </xf>
    <xf numFmtId="166" fontId="16" fillId="9" borderId="34" xfId="3" applyNumberFormat="1" applyFont="1" applyFill="1" applyBorder="1" applyAlignment="1" applyProtection="1">
      <alignment horizontal="center" vertical="center" wrapText="1"/>
    </xf>
    <xf numFmtId="166" fontId="16" fillId="9" borderId="36" xfId="3" applyNumberFormat="1" applyFont="1" applyFill="1" applyBorder="1" applyAlignment="1" applyProtection="1">
      <alignment horizontal="center" vertical="center"/>
    </xf>
    <xf numFmtId="0" fontId="12" fillId="3" borderId="39" xfId="1" applyFont="1" applyFill="1" applyBorder="1" applyAlignment="1" applyProtection="1">
      <alignment horizontal="center" vertical="center" wrapText="1"/>
    </xf>
    <xf numFmtId="166" fontId="16" fillId="9" borderId="40" xfId="3" applyNumberFormat="1" applyFont="1" applyFill="1" applyBorder="1" applyAlignment="1" applyProtection="1">
      <alignment horizontal="center" vertical="center" wrapText="1"/>
    </xf>
    <xf numFmtId="166" fontId="16" fillId="9" borderId="41" xfId="3" applyNumberFormat="1" applyFont="1" applyFill="1" applyBorder="1" applyAlignment="1" applyProtection="1">
      <alignment horizontal="center" vertical="center"/>
    </xf>
    <xf numFmtId="0" fontId="13" fillId="4" borderId="42" xfId="1" applyFont="1" applyFill="1" applyBorder="1" applyAlignment="1" applyProtection="1">
      <alignment horizontal="center" vertical="center" wrapText="1"/>
    </xf>
    <xf numFmtId="0" fontId="13" fillId="4" borderId="43" xfId="1" applyFont="1" applyFill="1" applyBorder="1" applyAlignment="1" applyProtection="1">
      <alignment horizontal="center" vertical="center" wrapText="1"/>
    </xf>
    <xf numFmtId="166" fontId="16" fillId="9" borderId="44" xfId="3" applyNumberFormat="1" applyFont="1" applyFill="1" applyBorder="1" applyAlignment="1" applyProtection="1">
      <alignment horizontal="center" vertical="center" wrapText="1"/>
    </xf>
    <xf numFmtId="0" fontId="13" fillId="4" borderId="45" xfId="1" applyFont="1" applyFill="1" applyBorder="1" applyAlignment="1" applyProtection="1">
      <alignment horizontal="center" vertical="center" wrapText="1"/>
    </xf>
    <xf numFmtId="0" fontId="13" fillId="4" borderId="0" xfId="1" applyFont="1" applyFill="1" applyBorder="1" applyAlignment="1" applyProtection="1">
      <alignment horizontal="center" vertical="center" wrapText="1"/>
    </xf>
    <xf numFmtId="0" fontId="12" fillId="3" borderId="46" xfId="1" applyFont="1" applyFill="1" applyBorder="1" applyAlignment="1" applyProtection="1">
      <alignment horizontal="center" vertical="center" wrapText="1"/>
    </xf>
    <xf numFmtId="166" fontId="16" fillId="9" borderId="7" xfId="3" applyNumberFormat="1" applyFont="1" applyFill="1" applyBorder="1" applyAlignment="1" applyProtection="1">
      <alignment horizontal="center" vertical="center"/>
    </xf>
    <xf numFmtId="166" fontId="16" fillId="9" borderId="8" xfId="3" applyNumberFormat="1" applyFont="1" applyFill="1" applyBorder="1" applyAlignment="1" applyProtection="1">
      <alignment horizontal="center" vertical="center"/>
    </xf>
    <xf numFmtId="166" fontId="16" fillId="9" borderId="47" xfId="3" applyNumberFormat="1" applyFont="1" applyFill="1" applyBorder="1" applyAlignment="1" applyProtection="1">
      <alignment horizontal="center" vertical="center"/>
    </xf>
    <xf numFmtId="166" fontId="16" fillId="9" borderId="48" xfId="3" applyNumberFormat="1" applyFont="1" applyFill="1" applyBorder="1" applyAlignment="1" applyProtection="1">
      <alignment horizontal="center" vertical="center"/>
    </xf>
    <xf numFmtId="0" fontId="2" fillId="3" borderId="49" xfId="1" applyFont="1" applyFill="1" applyBorder="1" applyAlignment="1" applyProtection="1">
      <alignment horizontal="left" vertical="top" wrapText="1"/>
    </xf>
    <xf numFmtId="0" fontId="2" fillId="3" borderId="13" xfId="1" applyFont="1" applyFill="1" applyBorder="1" applyAlignment="1" applyProtection="1">
      <alignment horizontal="left" vertical="top" wrapText="1"/>
    </xf>
    <xf numFmtId="0" fontId="2" fillId="3" borderId="14" xfId="1" applyFont="1" applyFill="1" applyBorder="1" applyAlignment="1" applyProtection="1">
      <alignment horizontal="left" vertical="top" wrapText="1"/>
    </xf>
    <xf numFmtId="0" fontId="4" fillId="0" borderId="15" xfId="1" applyFont="1" applyFill="1" applyBorder="1" applyAlignment="1" applyProtection="1">
      <alignment horizontal="left" vertical="top" wrapText="1"/>
    </xf>
    <xf numFmtId="0" fontId="4" fillId="0" borderId="17" xfId="1" applyFont="1" applyFill="1" applyBorder="1" applyAlignment="1" applyProtection="1">
      <alignment horizontal="left" vertical="top" wrapText="1"/>
    </xf>
    <xf numFmtId="0" fontId="4" fillId="0" borderId="50" xfId="1" applyFont="1" applyFill="1" applyBorder="1" applyAlignment="1" applyProtection="1">
      <alignment horizontal="left" vertical="top" wrapText="1"/>
    </xf>
    <xf numFmtId="166" fontId="6" fillId="4" borderId="51" xfId="3" applyNumberFormat="1" applyFont="1" applyFill="1" applyBorder="1" applyAlignment="1" applyProtection="1">
      <alignment horizontal="left" vertical="center" wrapText="1"/>
    </xf>
    <xf numFmtId="0" fontId="4" fillId="0" borderId="19" xfId="1" applyFont="1" applyFill="1" applyBorder="1" applyAlignment="1" applyProtection="1">
      <alignment horizontal="left" vertical="top" wrapText="1"/>
    </xf>
    <xf numFmtId="0" fontId="4" fillId="0" borderId="21" xfId="1" applyFont="1" applyFill="1" applyBorder="1" applyAlignment="1" applyProtection="1">
      <alignment horizontal="left" vertical="top" wrapText="1"/>
    </xf>
    <xf numFmtId="0" fontId="4" fillId="0" borderId="52" xfId="1" applyFont="1" applyFill="1" applyBorder="1" applyAlignment="1" applyProtection="1">
      <alignment horizontal="left" vertical="top" wrapText="1"/>
    </xf>
    <xf numFmtId="166" fontId="6" fillId="4" borderId="53" xfId="3" applyNumberFormat="1" applyFont="1" applyFill="1" applyBorder="1" applyAlignment="1" applyProtection="1">
      <alignment horizontal="left" vertical="center" wrapText="1"/>
    </xf>
    <xf numFmtId="0" fontId="2" fillId="3" borderId="30" xfId="1" applyFont="1" applyFill="1" applyBorder="1" applyAlignment="1" applyProtection="1">
      <alignment horizontal="left" vertical="center" wrapText="1"/>
    </xf>
    <xf numFmtId="0" fontId="2" fillId="3" borderId="31" xfId="1" applyFont="1" applyFill="1" applyBorder="1" applyAlignment="1" applyProtection="1">
      <alignment horizontal="left" vertical="center" wrapText="1"/>
    </xf>
    <xf numFmtId="0" fontId="2" fillId="3" borderId="32" xfId="1" applyFont="1" applyFill="1" applyBorder="1" applyAlignment="1" applyProtection="1">
      <alignment horizontal="left" vertical="center" wrapText="1"/>
    </xf>
    <xf numFmtId="0" fontId="0" fillId="4" borderId="54" xfId="0" applyFill="1" applyBorder="1" applyAlignment="1" applyProtection="1">
      <alignment vertical="center" wrapText="1"/>
    </xf>
    <xf numFmtId="0" fontId="0" fillId="4" borderId="8" xfId="0" applyFill="1" applyBorder="1" applyAlignment="1" applyProtection="1">
      <alignment vertical="center" wrapText="1"/>
    </xf>
    <xf numFmtId="0" fontId="11" fillId="4" borderId="43" xfId="1" applyFont="1" applyFill="1" applyBorder="1" applyAlignment="1" applyProtection="1">
      <alignment vertical="center" wrapText="1"/>
    </xf>
    <xf numFmtId="0" fontId="0" fillId="4" borderId="43" xfId="0" applyFill="1" applyBorder="1" applyAlignment="1" applyProtection="1">
      <alignment vertical="center" wrapText="1"/>
    </xf>
    <xf numFmtId="0" fontId="12" fillId="4" borderId="43" xfId="1" applyFont="1" applyFill="1" applyBorder="1" applyAlignment="1" applyProtection="1">
      <alignment vertical="center" wrapText="1"/>
    </xf>
    <xf numFmtId="0" fontId="13" fillId="4" borderId="29" xfId="1" applyFont="1" applyFill="1" applyBorder="1" applyAlignment="1" applyProtection="1">
      <alignment horizontal="left" vertical="center"/>
    </xf>
    <xf numFmtId="0" fontId="0" fillId="9" borderId="49" xfId="0" applyFill="1" applyBorder="1" applyAlignment="1" applyProtection="1">
      <alignment vertical="center" wrapText="1"/>
    </xf>
    <xf numFmtId="0" fontId="0" fillId="9" borderId="13" xfId="0" applyFill="1" applyBorder="1" applyAlignment="1" applyProtection="1">
      <alignment vertical="center" wrapText="1"/>
    </xf>
    <xf numFmtId="0" fontId="11" fillId="9" borderId="43" xfId="1" applyFont="1" applyFill="1" applyBorder="1" applyAlignment="1" applyProtection="1">
      <alignment vertical="center" wrapText="1"/>
    </xf>
    <xf numFmtId="0" fontId="0" fillId="9" borderId="43" xfId="0" applyFill="1" applyBorder="1" applyAlignment="1" applyProtection="1">
      <alignment vertical="center" wrapText="1"/>
    </xf>
    <xf numFmtId="0" fontId="12" fillId="9" borderId="13" xfId="1" applyFont="1" applyFill="1" applyBorder="1" applyAlignment="1" applyProtection="1">
      <alignment vertical="center" wrapText="1"/>
    </xf>
    <xf numFmtId="0" fontId="17" fillId="9" borderId="14" xfId="1" applyFont="1" applyFill="1" applyBorder="1" applyAlignment="1" applyProtection="1">
      <alignment horizontal="left" vertical="center" wrapText="1"/>
    </xf>
    <xf numFmtId="0" fontId="6" fillId="8" borderId="55" xfId="1" applyFont="1" applyFill="1" applyBorder="1" applyAlignment="1" applyProtection="1">
      <alignment horizontal="center" vertical="center" wrapText="1"/>
    </xf>
    <xf numFmtId="0" fontId="6" fillId="8" borderId="56" xfId="1" applyFont="1" applyFill="1" applyBorder="1" applyAlignment="1" applyProtection="1">
      <alignment horizontal="center" vertical="center" wrapText="1"/>
    </xf>
    <xf numFmtId="0" fontId="6" fillId="8" borderId="27" xfId="1" applyFont="1" applyFill="1" applyBorder="1" applyAlignment="1" applyProtection="1">
      <alignment horizontal="center" vertical="center" wrapText="1"/>
    </xf>
    <xf numFmtId="0" fontId="6" fillId="8" borderId="16" xfId="1" applyFont="1" applyFill="1" applyBorder="1" applyAlignment="1" applyProtection="1">
      <alignment horizontal="center" vertical="center" wrapText="1"/>
    </xf>
    <xf numFmtId="14" fontId="6" fillId="8" borderId="50" xfId="1" applyNumberFormat="1" applyFont="1" applyFill="1" applyBorder="1" applyAlignment="1" applyProtection="1">
      <alignment horizontal="center" vertical="center"/>
    </xf>
    <xf numFmtId="0" fontId="8" fillId="4" borderId="44" xfId="1" applyFont="1" applyFill="1" applyBorder="1" applyAlignment="1" applyProtection="1">
      <alignment horizontal="center" vertical="center" wrapText="1"/>
    </xf>
    <xf numFmtId="0" fontId="6" fillId="8" borderId="57" xfId="1" applyNumberFormat="1" applyFont="1" applyFill="1" applyBorder="1" applyAlignment="1" applyProtection="1">
      <alignment horizontal="center" vertical="center"/>
    </xf>
    <xf numFmtId="0" fontId="6" fillId="4" borderId="58" xfId="1" applyFont="1" applyFill="1" applyBorder="1" applyAlignment="1" applyProtection="1">
      <alignment horizontal="center" vertical="center"/>
    </xf>
    <xf numFmtId="0" fontId="6" fillId="4" borderId="32" xfId="1" applyFont="1" applyFill="1" applyBorder="1" applyAlignment="1" applyProtection="1">
      <alignment horizontal="center" vertical="center"/>
    </xf>
    <xf numFmtId="0" fontId="6" fillId="8" borderId="39" xfId="1" applyFont="1" applyFill="1" applyBorder="1" applyAlignment="1" applyProtection="1">
      <alignment horizontal="center" vertical="center" wrapText="1"/>
    </xf>
    <xf numFmtId="0" fontId="6" fillId="8" borderId="40" xfId="1" applyFont="1" applyFill="1" applyBorder="1" applyAlignment="1" applyProtection="1">
      <alignment horizontal="center" vertical="center" wrapText="1"/>
    </xf>
    <xf numFmtId="0" fontId="6" fillId="8" borderId="28" xfId="1" applyFont="1" applyFill="1" applyBorder="1" applyAlignment="1" applyProtection="1">
      <alignment horizontal="center" vertical="center" wrapText="1"/>
    </xf>
    <xf numFmtId="0" fontId="6" fillId="8" borderId="29" xfId="1" applyFont="1" applyFill="1" applyBorder="1" applyAlignment="1" applyProtection="1">
      <alignment horizontal="center" vertical="center" wrapText="1"/>
    </xf>
    <xf numFmtId="14" fontId="6" fillId="8" borderId="59" xfId="1" applyNumberFormat="1" applyFont="1" applyFill="1" applyBorder="1" applyAlignment="1" applyProtection="1">
      <alignment horizontal="center" vertical="center"/>
    </xf>
    <xf numFmtId="0" fontId="6" fillId="8" borderId="44" xfId="1" applyFont="1" applyFill="1" applyBorder="1" applyAlignment="1" applyProtection="1">
      <alignment horizontal="center" vertical="center" wrapText="1"/>
    </xf>
    <xf numFmtId="0" fontId="6" fillId="8" borderId="47" xfId="1" applyNumberFormat="1" applyFont="1" applyFill="1" applyBorder="1" applyAlignment="1" applyProtection="1">
      <alignment horizontal="center" vertical="center"/>
    </xf>
    <xf numFmtId="0" fontId="6" fillId="8" borderId="46" xfId="1" applyFont="1" applyFill="1" applyBorder="1" applyAlignment="1" applyProtection="1">
      <alignment horizontal="center" vertical="center" wrapText="1"/>
    </xf>
    <xf numFmtId="0" fontId="6" fillId="8" borderId="44" xfId="1" applyFont="1" applyFill="1" applyBorder="1" applyAlignment="1" applyProtection="1">
      <alignment horizontal="center" vertical="center" wrapText="1"/>
    </xf>
    <xf numFmtId="0" fontId="13" fillId="8" borderId="43" xfId="1" applyFont="1" applyFill="1" applyBorder="1" applyAlignment="1" applyProtection="1">
      <alignment horizontal="center" wrapText="1" shrinkToFit="1"/>
    </xf>
    <xf numFmtId="0" fontId="13" fillId="8" borderId="60" xfId="1" applyFont="1" applyFill="1" applyBorder="1" applyAlignment="1" applyProtection="1">
      <alignment horizontal="center" wrapText="1" shrinkToFit="1"/>
    </xf>
    <xf numFmtId="0" fontId="13" fillId="4" borderId="10" xfId="1" applyFont="1" applyFill="1" applyBorder="1" applyAlignment="1" applyProtection="1">
      <alignment horizontal="center" vertical="center" wrapText="1"/>
    </xf>
    <xf numFmtId="0" fontId="13" fillId="4" borderId="33" xfId="1" applyFont="1" applyFill="1" applyBorder="1" applyAlignment="1" applyProtection="1">
      <alignment horizontal="center" vertical="center" wrapText="1"/>
    </xf>
    <xf numFmtId="0" fontId="6" fillId="4" borderId="61" xfId="1" applyFont="1" applyFill="1" applyBorder="1" applyAlignment="1" applyProtection="1">
      <alignment horizontal="center" vertical="center" shrinkToFit="1"/>
    </xf>
    <xf numFmtId="0" fontId="4" fillId="4" borderId="62" xfId="1" applyFont="1" applyFill="1" applyBorder="1" applyAlignment="1" applyProtection="1">
      <alignment horizontal="center" vertical="center" wrapText="1" shrinkToFit="1"/>
    </xf>
    <xf numFmtId="0" fontId="6" fillId="4" borderId="12" xfId="1" applyFont="1" applyFill="1" applyBorder="1" applyAlignment="1" applyProtection="1">
      <alignment horizontal="center" vertical="center"/>
    </xf>
    <xf numFmtId="0" fontId="6" fillId="4" borderId="14" xfId="1" applyFont="1" applyFill="1" applyBorder="1" applyAlignment="1" applyProtection="1">
      <alignment horizontal="center" vertical="center"/>
    </xf>
    <xf numFmtId="0" fontId="13" fillId="8" borderId="21" xfId="1" applyFont="1" applyFill="1" applyBorder="1" applyAlignment="1" applyProtection="1">
      <alignment horizontal="center" wrapText="1" shrinkToFit="1"/>
    </xf>
    <xf numFmtId="0" fontId="13" fillId="8" borderId="52" xfId="1" applyFont="1" applyFill="1" applyBorder="1" applyAlignment="1" applyProtection="1">
      <alignment horizontal="center" wrapText="1" shrinkToFit="1"/>
    </xf>
    <xf numFmtId="0" fontId="13" fillId="4" borderId="62" xfId="1" applyFont="1" applyFill="1" applyBorder="1" applyAlignment="1" applyProtection="1">
      <alignment horizontal="center" vertical="center" wrapText="1"/>
    </xf>
    <xf numFmtId="0" fontId="13" fillId="4" borderId="63" xfId="1" applyFont="1" applyFill="1" applyBorder="1" applyAlignment="1" applyProtection="1">
      <alignment horizontal="center" vertical="center" wrapText="1"/>
    </xf>
    <xf numFmtId="0" fontId="6" fillId="9" borderId="15" xfId="1" applyFont="1" applyFill="1" applyBorder="1" applyAlignment="1" applyProtection="1">
      <alignment horizontal="center"/>
    </xf>
    <xf numFmtId="0" fontId="6" fillId="9" borderId="17" xfId="1" applyFont="1" applyFill="1" applyBorder="1" applyAlignment="1" applyProtection="1">
      <alignment horizontal="center"/>
    </xf>
    <xf numFmtId="0" fontId="6" fillId="9" borderId="16" xfId="1" applyFont="1" applyFill="1" applyBorder="1" applyAlignment="1" applyProtection="1">
      <alignment horizontal="center"/>
    </xf>
    <xf numFmtId="0" fontId="18" fillId="10" borderId="19" xfId="1" applyFont="1" applyFill="1" applyBorder="1" applyAlignment="1" applyProtection="1">
      <alignment horizontal="center" vertical="center"/>
    </xf>
    <xf numFmtId="0" fontId="18" fillId="10" borderId="21" xfId="1" applyFont="1" applyFill="1" applyBorder="1" applyAlignment="1" applyProtection="1">
      <alignment horizontal="center" vertical="center"/>
    </xf>
    <xf numFmtId="0" fontId="18" fillId="10" borderId="20" xfId="1" applyFont="1" applyFill="1" applyBorder="1" applyAlignment="1" applyProtection="1">
      <alignment horizontal="center" vertical="center"/>
    </xf>
    <xf numFmtId="0" fontId="19" fillId="11" borderId="22" xfId="1" applyFont="1" applyFill="1" applyBorder="1" applyAlignment="1" applyProtection="1">
      <alignment horizontal="center"/>
    </xf>
    <xf numFmtId="0" fontId="19" fillId="11" borderId="23" xfId="1" applyFont="1" applyFill="1" applyBorder="1" applyAlignment="1" applyProtection="1">
      <alignment horizontal="center"/>
    </xf>
    <xf numFmtId="0" fontId="19" fillId="11" borderId="24" xfId="1" applyFont="1" applyFill="1" applyBorder="1" applyAlignment="1" applyProtection="1">
      <alignment horizontal="center"/>
    </xf>
  </cellXfs>
  <cellStyles count="4">
    <cellStyle name="Currency 2 2" xfId="2" xr:uid="{AACB727A-6B5A-49B2-89B2-3926223B2AC8}"/>
    <cellStyle name="Normal" xfId="0" builtinId="0"/>
    <cellStyle name="Normal 2 2" xfId="3" xr:uid="{A72FD630-9912-46A9-8F44-5A2C320601CF}"/>
    <cellStyle name="Normal 5" xfId="1" xr:uid="{AEC12478-85B6-4F75-89B2-5B0C6FC5D7E1}"/>
  </cellStyles>
  <dxfs count="166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johnson\AppData\Local\Microsoft\Windows\INetCache\Content.Outlook\3EIU033N\BAFS%202017-18%20CW%20Q4%20YTD%20Report_.Rev%20for%20AOP%20Nov21.201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Face"/>
      <sheetName val="Lexicon"/>
      <sheetName val="StaffingDataEntry"/>
      <sheetName val="ExpendituresDataEntry"/>
      <sheetName val="ServiceDataEntry"/>
      <sheetName val="AOP-ServiceExpendDataEntry"/>
      <sheetName val="MenuSheet"/>
      <sheetName val="YTD-YE Variance"/>
      <sheetName val="CUSTCARE-1X-Q1"/>
      <sheetName val="CUSTCARE-1X-Q2"/>
      <sheetName val="CUSTCARE-1X-Q3"/>
      <sheetName val="CUSTCARE-1X-Q4"/>
      <sheetName val="NOCDataEntryQ4ONLY"/>
      <sheetName val="Staffing Summary"/>
      <sheetName val="ExpenditureSummary"/>
      <sheetName val="Service Data Summary"/>
      <sheetName val="TABLE"/>
    </sheetNames>
    <sheetDataSet>
      <sheetData sheetId="0">
        <row r="54">
          <cell r="A54" t="str">
            <v>Print Instructions</v>
          </cell>
        </row>
      </sheetData>
      <sheetData sheetId="1">
        <row r="1">
          <cell r="A1" t="str">
            <v>2017-18 4th Quarter Year-To-Date Report</v>
          </cell>
        </row>
        <row r="4">
          <cell r="B4" t="str">
            <v>Anishinaabe Abinoojii Family Services</v>
          </cell>
          <cell r="G4">
            <v>259757</v>
          </cell>
        </row>
        <row r="5">
          <cell r="G5">
            <v>1000337</v>
          </cell>
        </row>
        <row r="8">
          <cell r="F8" t="str">
            <v>Child Welfare Approved Budget - Native</v>
          </cell>
          <cell r="H8" t="str">
            <v>B073-B153</v>
          </cell>
          <cell r="I8" t="str">
            <v>A761</v>
          </cell>
        </row>
        <row r="40">
          <cell r="I40">
            <v>0</v>
          </cell>
        </row>
      </sheetData>
      <sheetData sheetId="2">
        <row r="12">
          <cell r="B12" t="str">
            <v>2017-18</v>
          </cell>
        </row>
        <row r="13">
          <cell r="B13" t="str">
            <v>2018-19</v>
          </cell>
        </row>
        <row r="14">
          <cell r="B14" t="str">
            <v>2019-20</v>
          </cell>
        </row>
        <row r="19">
          <cell r="B19" t="str">
            <v>EXPENDITURE SUMMARY</v>
          </cell>
        </row>
        <row r="64">
          <cell r="B64" t="str">
            <v>Benefits</v>
          </cell>
        </row>
        <row r="68">
          <cell r="B68" t="str">
            <v>Building Occupancy</v>
          </cell>
        </row>
        <row r="103">
          <cell r="B103" t="str">
            <v>Children's Aid Society (Society)</v>
          </cell>
        </row>
        <row r="105">
          <cell r="B105" t="str">
            <v>SOCIETY INFORMATION</v>
          </cell>
        </row>
        <row r="106">
          <cell r="B106" t="str">
            <v>Client Personal Needs</v>
          </cell>
        </row>
        <row r="118">
          <cell r="B118" t="str">
            <v>Detail Code</v>
          </cell>
        </row>
        <row r="126">
          <cell r="B126" t="str">
            <v>External Legal Service Costs</v>
          </cell>
        </row>
        <row r="129">
          <cell r="B129" t="str">
            <v>Financial Assistance</v>
          </cell>
        </row>
        <row r="130">
          <cell r="B130" t="str">
            <v>Food Services</v>
          </cell>
        </row>
        <row r="153">
          <cell r="B153" t="str">
            <v>GROSS EXPENDITURES</v>
          </cell>
        </row>
        <row r="159">
          <cell r="B159" t="str">
            <v>Health and Related</v>
          </cell>
        </row>
        <row r="167">
          <cell r="B167" t="str">
            <v>IFIS Line-Subline</v>
          </cell>
        </row>
        <row r="189">
          <cell r="B189" t="str">
            <v>Legal Custody</v>
          </cell>
        </row>
        <row r="197">
          <cell r="B197" t="str">
            <v>Miscellaneous</v>
          </cell>
        </row>
        <row r="199">
          <cell r="B199" t="str">
            <v>NET EXPENDITURES</v>
          </cell>
        </row>
        <row r="224">
          <cell r="B224" t="str">
            <v>Office Administration</v>
          </cell>
        </row>
        <row r="252">
          <cell r="B252" t="str">
            <v>Professional Services - Non Client</v>
          </cell>
        </row>
        <row r="253">
          <cell r="B253" t="str">
            <v>Program Expense</v>
          </cell>
        </row>
        <row r="254">
          <cell r="B254" t="str">
            <v>Promotion and Publicity</v>
          </cell>
        </row>
        <row r="266">
          <cell r="B266" t="str">
            <v>Salaries and Wages</v>
          </cell>
        </row>
        <row r="268">
          <cell r="B268" t="str">
            <v>Service Name</v>
          </cell>
        </row>
        <row r="324">
          <cell r="B324" t="str">
            <v>TPBE #</v>
          </cell>
        </row>
        <row r="325">
          <cell r="B325" t="str">
            <v>TPR #</v>
          </cell>
        </row>
        <row r="326">
          <cell r="B326" t="str">
            <v>Training and Recruitment</v>
          </cell>
        </row>
        <row r="334">
          <cell r="B334" t="str">
            <v>Travel</v>
          </cell>
        </row>
        <row r="340">
          <cell r="B340" t="str">
            <v>VARIANCE</v>
          </cell>
        </row>
        <row r="435">
          <cell r="B435" t="str">
            <v>Planning Amount</v>
          </cell>
        </row>
        <row r="446">
          <cell r="B446" t="str">
            <v>Adoption Probation Costs</v>
          </cell>
        </row>
        <row r="447">
          <cell r="B447" t="str">
            <v>Adoption Subsidy</v>
          </cell>
        </row>
        <row r="448">
          <cell r="B448" t="str">
            <v>Witness Fees &amp; Service/Certificates</v>
          </cell>
        </row>
        <row r="449">
          <cell r="B449" t="str">
            <v>Professional Services - Client</v>
          </cell>
        </row>
        <row r="452">
          <cell r="B452" t="str">
            <v>Technology</v>
          </cell>
        </row>
        <row r="540">
          <cell r="B540" t="str">
            <v>Admission Prevention</v>
          </cell>
        </row>
        <row r="551">
          <cell r="B551" t="str">
            <v>Submission</v>
          </cell>
        </row>
        <row r="725">
          <cell r="B725" t="str">
            <v>APPROVED BUDGET ALLOCATION</v>
          </cell>
        </row>
        <row r="727">
          <cell r="B727" t="str">
            <v>DEDUCT: Offsetting Revenue</v>
          </cell>
        </row>
        <row r="733">
          <cell r="B733" t="str">
            <v>Targeted Subsidy Agreements - Adoption and Legal Custody</v>
          </cell>
        </row>
        <row r="734">
          <cell r="B734" t="str">
            <v>Society Foster, Kinship &amp; Other Care</v>
          </cell>
        </row>
        <row r="735">
          <cell r="B735" t="str">
            <v>Purchased Foster &amp; Group Care</v>
          </cell>
        </row>
        <row r="736">
          <cell r="B736" t="str">
            <v>Society Operated Foster and Group Care</v>
          </cell>
        </row>
        <row r="826">
          <cell r="B826" t="str">
            <v>3 Year Financial Plan</v>
          </cell>
        </row>
        <row r="858">
          <cell r="B858" t="str">
            <v>(dd/mm/yyyy)</v>
          </cell>
        </row>
        <row r="864">
          <cell r="B864" t="str">
            <v>Forecast targeted subsidies year-end reconciliation funding adjustment</v>
          </cell>
        </row>
        <row r="865">
          <cell r="B865" t="str">
            <v>2017-18 BALANCED BUDGET FUND REQUEST TO CLEAR PRIOR YEAR(S)' CONFIRMED CHILD WELFARE DEFICITS</v>
          </cell>
        </row>
        <row r="867">
          <cell r="B867" t="str">
            <v>PLAN TO ACCESS THE BALANCED BUDGET FUND IN 2017-18</v>
          </cell>
        </row>
        <row r="868">
          <cell r="B868" t="str">
            <v>2017-18 Eligible Expenditures: Balanced Budget Fund Request</v>
          </cell>
        </row>
        <row r="869">
          <cell r="B869" t="str">
            <v>Preliminary Eligible Balanced Budget Fund Contribution Available for 2017-18</v>
          </cell>
        </row>
        <row r="870">
          <cell r="B870" t="str">
            <v>Balanced Budget Fund Request: Lesser of 2017-18 Eligible Expenditures and Preliminary Eligible Contribution for 2017-18</v>
          </cell>
        </row>
        <row r="871">
          <cell r="B871" t="str">
            <v>DETAILED DESCRIPTION OF THE EXPENDITURES THAT ARE PROPOSED TO BE OFFSET BY THE BALANCED BUDGET FUND IN 2017-18</v>
          </cell>
        </row>
        <row r="872">
          <cell r="B872" t="str">
            <v>BALANCED BUDGET FUND MULTI-YEAR FINANCIAL PLAN</v>
          </cell>
        </row>
        <row r="874">
          <cell r="B874" t="str">
            <v>1. Plan to Achieve a Balanced Budget in 2017-18</v>
          </cell>
        </row>
        <row r="875">
          <cell r="B875" t="str">
            <v>2. Plan to Clear Child Welfare Deficits in 2017-18</v>
          </cell>
        </row>
        <row r="876">
          <cell r="B876" t="str">
            <v>2013-14 Confirmed Child Welfare Deficit</v>
          </cell>
        </row>
        <row r="877">
          <cell r="B877" t="str">
            <v>2014-15 Confirmed Child Welfare Deficit</v>
          </cell>
        </row>
        <row r="878">
          <cell r="B878" t="str">
            <v>2015-16 Confirmed Child Welfare Deficit</v>
          </cell>
        </row>
        <row r="879">
          <cell r="B879" t="str">
            <v>Balanced Budget Fund Request: Lesser of Total Confirmed Child Welfare Deficits and Preliminary Eligible Contribution for 2017-18</v>
          </cell>
        </row>
        <row r="880">
          <cell r="B880" t="str">
            <v>Total Confirmed Child Welfare Deficits</v>
          </cell>
        </row>
        <row r="881">
          <cell r="B881" t="str">
            <v>Please enter Confirmed Child Welfare Deficits as a POSITIVE NUMBER</v>
          </cell>
        </row>
        <row r="897">
          <cell r="B897" t="str">
            <v>2016-17 Confirmed Child Welfare Deficit</v>
          </cell>
        </row>
        <row r="899">
          <cell r="B899" t="str">
            <v>Purpose of the request:</v>
          </cell>
        </row>
        <row r="900">
          <cell r="B900" t="str">
            <v>Detailed description of expenditures:</v>
          </cell>
        </row>
        <row r="936">
          <cell r="B936" t="str">
            <v>CPIN Related Expenditures</v>
          </cell>
        </row>
        <row r="937">
          <cell r="B937" t="str">
            <v>Planning and Preparation</v>
          </cell>
        </row>
        <row r="938">
          <cell r="B938" t="str">
            <v>Deployment</v>
          </cell>
        </row>
        <row r="939">
          <cell r="B939" t="str">
            <v>Sustainment</v>
          </cell>
        </row>
        <row r="940">
          <cell r="B940" t="str">
            <v>ALL OTHER EXPENDITURES</v>
          </cell>
        </row>
      </sheetData>
      <sheetData sheetId="3">
        <row r="2">
          <cell r="I2" t="str">
            <v>2017-18</v>
          </cell>
        </row>
      </sheetData>
      <sheetData sheetId="4">
        <row r="20">
          <cell r="U20">
            <v>0</v>
          </cell>
          <cell r="X20">
            <v>0</v>
          </cell>
        </row>
        <row r="22">
          <cell r="U22">
            <v>0</v>
          </cell>
          <cell r="X22">
            <v>0</v>
          </cell>
        </row>
        <row r="27">
          <cell r="U27">
            <v>0</v>
          </cell>
          <cell r="X27">
            <v>0</v>
          </cell>
        </row>
        <row r="29">
          <cell r="U29">
            <v>0</v>
          </cell>
          <cell r="X29">
            <v>0</v>
          </cell>
        </row>
      </sheetData>
      <sheetData sheetId="5">
        <row r="2">
          <cell r="A2" t="str">
            <v>2017-18 4th Quarter Year-To-Date Report</v>
          </cell>
        </row>
      </sheetData>
      <sheetData sheetId="6"/>
      <sheetData sheetId="7">
        <row r="2">
          <cell r="M2" t="str">
            <v>N</v>
          </cell>
        </row>
        <row r="3">
          <cell r="P3" t="str">
            <v>A760</v>
          </cell>
          <cell r="Q3" t="str">
            <v>Child Welfare Approved Budget</v>
          </cell>
          <cell r="R3" t="str">
            <v>B073-B153</v>
          </cell>
          <cell r="S3" t="str">
            <v>A754</v>
          </cell>
          <cell r="T3" t="str">
            <v>Ministry Managed Child Welfare Funding</v>
          </cell>
          <cell r="U3" t="str">
            <v>B073-B153</v>
          </cell>
        </row>
        <row r="7">
          <cell r="P7" t="str">
            <v>A761</v>
          </cell>
          <cell r="Q7" t="str">
            <v>Child Welfare Approved Budget - Native</v>
          </cell>
          <cell r="R7" t="str">
            <v>B073-B153</v>
          </cell>
          <cell r="S7" t="str">
            <v>A758</v>
          </cell>
          <cell r="T7" t="str">
            <v xml:space="preserve">Ministry Managed Child Welfare Funding - Native </v>
          </cell>
          <cell r="U7" t="str">
            <v>B073-B153</v>
          </cell>
        </row>
        <row r="13">
          <cell r="B13" t="str">
            <v>E</v>
          </cell>
        </row>
        <row r="24">
          <cell r="H24" t="str">
            <v>2017-18 Submission</v>
          </cell>
          <cell r="Q24" t="str">
            <v>2017-18 Submission</v>
          </cell>
          <cell r="R24" t="str">
            <v>Submission</v>
          </cell>
          <cell r="W24" t="str">
            <v>Submission</v>
          </cell>
        </row>
        <row r="25">
          <cell r="H25" t="str">
            <v>2017-18 Approval</v>
          </cell>
          <cell r="Q25" t="str">
            <v>2017-18 Approval</v>
          </cell>
          <cell r="R25" t="str">
            <v>Approval</v>
          </cell>
          <cell r="W25" t="str">
            <v>Approval</v>
          </cell>
        </row>
        <row r="26">
          <cell r="B26">
            <v>1</v>
          </cell>
          <cell r="Q26" t="str">
            <v>2017-18 1st Quarter Year-To-Date Report</v>
          </cell>
          <cell r="R26" t="str">
            <v>1st Quarter Year-To-Date Report</v>
          </cell>
          <cell r="V26">
            <v>0</v>
          </cell>
          <cell r="W26" t="str">
            <v>1st Quarter Year-To-Date Report</v>
          </cell>
        </row>
        <row r="27">
          <cell r="Q27" t="str">
            <v>2017-18 2nd Quarter Year-To-Date Report</v>
          </cell>
          <cell r="R27" t="str">
            <v>2nd Quarter Year-To-Date Report</v>
          </cell>
          <cell r="V27">
            <v>0</v>
          </cell>
          <cell r="W27" t="str">
            <v>2nd Quarter Year-To-Date Report</v>
          </cell>
        </row>
        <row r="28">
          <cell r="Q28" t="str">
            <v>2017-18 3rd Quarter Year-To-Date Report</v>
          </cell>
          <cell r="R28" t="str">
            <v>3rd Quarter Year-To-Date Report</v>
          </cell>
          <cell r="V28">
            <v>0</v>
          </cell>
          <cell r="W28" t="str">
            <v>3rd Quarter Year-To-Date Report</v>
          </cell>
        </row>
        <row r="29">
          <cell r="B29">
            <v>1</v>
          </cell>
          <cell r="P29">
            <v>1</v>
          </cell>
          <cell r="Q29" t="str">
            <v>2017-18 4th Quarter Year-To-Date Report</v>
          </cell>
          <cell r="R29" t="str">
            <v>4th Quarter Year-To-Date Report</v>
          </cell>
          <cell r="V29">
            <v>1</v>
          </cell>
          <cell r="W29" t="str">
            <v>4th Quarter Year-To-Date Report</v>
          </cell>
        </row>
        <row r="30">
          <cell r="A30">
            <v>4</v>
          </cell>
        </row>
        <row r="33">
          <cell r="W33" t="str">
            <v>YTD Report Date</v>
          </cell>
        </row>
        <row r="36">
          <cell r="BF36">
            <v>0</v>
          </cell>
          <cell r="BG36" t="str">
            <v>CUSTCARE-1X-Q1</v>
          </cell>
          <cell r="BH36" t="str">
            <v>CC1XQ1PRT</v>
          </cell>
        </row>
        <row r="37">
          <cell r="BF37">
            <v>0</v>
          </cell>
          <cell r="BG37" t="str">
            <v>CUSTCARE-1X-Q2</v>
          </cell>
          <cell r="BH37" t="str">
            <v>CC1XQ2PRT</v>
          </cell>
        </row>
        <row r="38">
          <cell r="BF38">
            <v>0</v>
          </cell>
          <cell r="BG38" t="str">
            <v>CUSTCARE-1X-Q3</v>
          </cell>
          <cell r="BH38" t="str">
            <v>CC1XQ3PRT</v>
          </cell>
        </row>
        <row r="39">
          <cell r="BF39">
            <v>1</v>
          </cell>
          <cell r="BG39" t="str">
            <v>CUSTCARE-1X-Q4</v>
          </cell>
          <cell r="BH39" t="str">
            <v>CC1XQ4PRT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39">
          <cell r="K39">
            <v>5968037</v>
          </cell>
        </row>
        <row r="40">
          <cell r="K40">
            <v>1160372</v>
          </cell>
        </row>
        <row r="41">
          <cell r="K41">
            <v>932701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137000</v>
          </cell>
        </row>
        <row r="46">
          <cell r="K46">
            <v>25000</v>
          </cell>
        </row>
        <row r="47">
          <cell r="K47">
            <v>0</v>
          </cell>
        </row>
        <row r="48">
          <cell r="K48">
            <v>49500</v>
          </cell>
        </row>
        <row r="49">
          <cell r="K49">
            <v>495500</v>
          </cell>
        </row>
        <row r="50">
          <cell r="K50">
            <v>1068250</v>
          </cell>
        </row>
        <row r="51">
          <cell r="K51">
            <v>14500</v>
          </cell>
        </row>
        <row r="52">
          <cell r="K52">
            <v>187000</v>
          </cell>
        </row>
        <row r="53">
          <cell r="K53">
            <v>730775</v>
          </cell>
        </row>
        <row r="54">
          <cell r="K54">
            <v>218500</v>
          </cell>
        </row>
        <row r="55">
          <cell r="K55">
            <v>0</v>
          </cell>
        </row>
        <row r="56">
          <cell r="K56">
            <v>246500</v>
          </cell>
        </row>
        <row r="57">
          <cell r="K57">
            <v>337500</v>
          </cell>
        </row>
        <row r="58">
          <cell r="K58">
            <v>83825</v>
          </cell>
        </row>
        <row r="59">
          <cell r="K59">
            <v>6624614</v>
          </cell>
        </row>
        <row r="60">
          <cell r="K60">
            <v>3632000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30000</v>
          </cell>
        </row>
        <row r="64">
          <cell r="K64">
            <v>170000</v>
          </cell>
        </row>
        <row r="67">
          <cell r="K67">
            <v>1450000</v>
          </cell>
        </row>
      </sheetData>
      <sheetData sheetId="16"/>
      <sheetData sheetId="17">
        <row r="6">
          <cell r="B6">
            <v>2</v>
          </cell>
          <cell r="I6">
            <v>9</v>
          </cell>
          <cell r="J6">
            <v>10</v>
          </cell>
        </row>
        <row r="7">
          <cell r="A7" t="str">
            <v>Anishinaabe Abinoojii Family Services</v>
          </cell>
          <cell r="B7">
            <v>20198447.531486135</v>
          </cell>
          <cell r="C7">
            <v>0</v>
          </cell>
          <cell r="D7">
            <v>0</v>
          </cell>
          <cell r="E7">
            <v>0</v>
          </cell>
          <cell r="F7" t="str">
            <v>N</v>
          </cell>
          <cell r="G7">
            <v>259757</v>
          </cell>
          <cell r="H7">
            <v>1000337</v>
          </cell>
          <cell r="I7">
            <v>20602416.482115857</v>
          </cell>
          <cell r="J7">
            <v>21014464.811758175</v>
          </cell>
          <cell r="K7">
            <v>35535.240280629238</v>
          </cell>
          <cell r="L7">
            <v>20233982.771766763</v>
          </cell>
        </row>
        <row r="8">
          <cell r="A8" t="str">
            <v>Children's Aid Society of Algoma</v>
          </cell>
          <cell r="B8">
            <v>18742771.515731908</v>
          </cell>
          <cell r="C8">
            <v>176985</v>
          </cell>
          <cell r="D8">
            <v>-1271971.7367088606</v>
          </cell>
          <cell r="E8">
            <v>0</v>
          </cell>
          <cell r="F8" t="str">
            <v>R</v>
          </cell>
          <cell r="G8">
            <v>53187</v>
          </cell>
          <cell r="H8" t="str">
            <v>037679</v>
          </cell>
          <cell r="I8">
            <v>0</v>
          </cell>
          <cell r="J8">
            <v>0</v>
          </cell>
          <cell r="K8">
            <v>32939.928041815969</v>
          </cell>
          <cell r="L8">
            <v>18775711.443773724</v>
          </cell>
        </row>
        <row r="9">
          <cell r="A9" t="str">
            <v>The Children's Aid Society of Brant</v>
          </cell>
          <cell r="B9">
            <v>24213337.921854712</v>
          </cell>
          <cell r="C9">
            <v>503010</v>
          </cell>
          <cell r="D9">
            <v>0</v>
          </cell>
          <cell r="E9">
            <v>0</v>
          </cell>
          <cell r="F9" t="str">
            <v>R</v>
          </cell>
          <cell r="G9">
            <v>104252</v>
          </cell>
          <cell r="H9" t="str">
            <v>038068</v>
          </cell>
          <cell r="I9">
            <v>23926073.255483218</v>
          </cell>
          <cell r="J9">
            <v>23926073.255483218</v>
          </cell>
          <cell r="K9">
            <v>42093.272801297164</v>
          </cell>
          <cell r="L9">
            <v>24255431.194656011</v>
          </cell>
        </row>
        <row r="10">
          <cell r="A10" t="str">
            <v>Children's Aid Society of Toronto</v>
          </cell>
          <cell r="B10">
            <v>158913969.75707901</v>
          </cell>
          <cell r="C10">
            <v>819720</v>
          </cell>
          <cell r="D10">
            <v>0</v>
          </cell>
          <cell r="E10">
            <v>0</v>
          </cell>
          <cell r="F10" t="str">
            <v>R</v>
          </cell>
          <cell r="G10">
            <v>81369</v>
          </cell>
          <cell r="H10" t="str">
            <v>054967</v>
          </cell>
          <cell r="I10">
            <v>159317786.353701</v>
          </cell>
          <cell r="J10">
            <v>159317786.353701</v>
          </cell>
          <cell r="K10">
            <v>280288.66130585095</v>
          </cell>
          <cell r="L10">
            <v>159194258.41838485</v>
          </cell>
        </row>
        <row r="11">
          <cell r="A11" t="str">
            <v>Chatham-Kent Children's Services</v>
          </cell>
          <cell r="B11">
            <v>19863976.676837776</v>
          </cell>
          <cell r="C11">
            <v>391230</v>
          </cell>
          <cell r="D11">
            <v>0</v>
          </cell>
          <cell r="E11">
            <v>0</v>
          </cell>
          <cell r="F11" t="str">
            <v>R</v>
          </cell>
          <cell r="G11" t="str">
            <v>98554</v>
          </cell>
          <cell r="H11" t="str">
            <v>887329</v>
          </cell>
          <cell r="I11">
            <v>19159752.455931194</v>
          </cell>
          <cell r="J11">
            <v>18776557.406812571</v>
          </cell>
          <cell r="K11">
            <v>34395.773773871959</v>
          </cell>
          <cell r="L11">
            <v>19898372.450611647</v>
          </cell>
        </row>
        <row r="12">
          <cell r="A12" t="str">
            <v>Dilico Anishinabek Family Care</v>
          </cell>
          <cell r="B12">
            <v>30649222.506390948</v>
          </cell>
          <cell r="C12">
            <v>74520</v>
          </cell>
          <cell r="D12">
            <v>0</v>
          </cell>
          <cell r="E12">
            <v>0</v>
          </cell>
          <cell r="F12" t="str">
            <v>N</v>
          </cell>
          <cell r="G12" t="str">
            <v>41033</v>
          </cell>
          <cell r="H12" t="str">
            <v>005193</v>
          </cell>
          <cell r="I12">
            <v>31186196.556518767</v>
          </cell>
          <cell r="J12">
            <v>31809920.487649143</v>
          </cell>
          <cell r="K12">
            <v>53790.242957024908</v>
          </cell>
          <cell r="L12">
            <v>30703012.749347974</v>
          </cell>
        </row>
        <row r="13">
          <cell r="A13" t="str">
            <v>Dufferin Child and Family Services</v>
          </cell>
          <cell r="B13">
            <v>6600379.8991386639</v>
          </cell>
          <cell r="C13">
            <v>37260</v>
          </cell>
          <cell r="D13">
            <v>0</v>
          </cell>
          <cell r="E13">
            <v>0</v>
          </cell>
          <cell r="F13" t="str">
            <v>R</v>
          </cell>
          <cell r="G13" t="str">
            <v>104199</v>
          </cell>
          <cell r="H13" t="str">
            <v>039045</v>
          </cell>
          <cell r="I13">
            <v>6503576.0511211976</v>
          </cell>
          <cell r="J13">
            <v>6373504.5300987735</v>
          </cell>
          <cell r="K13">
            <v>11675.282918714738</v>
          </cell>
          <cell r="L13">
            <v>6612055.1820573788</v>
          </cell>
        </row>
        <row r="14">
          <cell r="A14" t="str">
            <v>Durham Children's Aid Society</v>
          </cell>
          <cell r="B14">
            <v>62733790.499315135</v>
          </cell>
          <cell r="C14">
            <v>288765</v>
          </cell>
          <cell r="D14">
            <v>0</v>
          </cell>
          <cell r="E14">
            <v>0</v>
          </cell>
          <cell r="F14" t="str">
            <v>R</v>
          </cell>
          <cell r="G14" t="str">
            <v>74665</v>
          </cell>
          <cell r="H14" t="str">
            <v>039077</v>
          </cell>
          <cell r="I14">
            <v>62756042.964951478</v>
          </cell>
          <cell r="J14">
            <v>62756042.964951478</v>
          </cell>
          <cell r="K14">
            <v>110407.05293536799</v>
          </cell>
          <cell r="L14">
            <v>62844197.552250504</v>
          </cell>
        </row>
        <row r="15">
          <cell r="A15" t="str">
            <v>Family &amp; Children's Services of St Thomas And Elgin</v>
          </cell>
          <cell r="B15">
            <v>12061017.45278924</v>
          </cell>
          <cell r="C15">
            <v>214245</v>
          </cell>
          <cell r="D15">
            <v>0</v>
          </cell>
          <cell r="E15">
            <v>0</v>
          </cell>
          <cell r="F15" t="str">
            <v>R</v>
          </cell>
          <cell r="G15" t="str">
            <v>100955</v>
          </cell>
          <cell r="H15" t="str">
            <v>039158</v>
          </cell>
          <cell r="I15">
            <v>11893391.86372881</v>
          </cell>
          <cell r="J15">
            <v>11893391.86372881</v>
          </cell>
          <cell r="K15">
            <v>20930.054392203845</v>
          </cell>
          <cell r="L15">
            <v>12081947.507181443</v>
          </cell>
        </row>
        <row r="16">
          <cell r="A16" t="str">
            <v>The Children's Aid Society of Haldimand and Norfolk</v>
          </cell>
          <cell r="B16">
            <v>19268291.565808628</v>
          </cell>
          <cell r="C16">
            <v>232875</v>
          </cell>
          <cell r="D16">
            <v>0</v>
          </cell>
          <cell r="E16">
            <v>0</v>
          </cell>
          <cell r="F16" t="str">
            <v>R</v>
          </cell>
          <cell r="G16" t="str">
            <v>79537</v>
          </cell>
          <cell r="H16" t="str">
            <v>041188</v>
          </cell>
          <cell r="I16">
            <v>18722784.376108486</v>
          </cell>
          <cell r="J16">
            <v>18348328.688586317</v>
          </cell>
          <cell r="K16">
            <v>33611.324431191002</v>
          </cell>
          <cell r="L16">
            <v>19301902.89023982</v>
          </cell>
        </row>
        <row r="17">
          <cell r="A17" t="str">
            <v>Children's Aid Society of The Regional Municipality of Halton</v>
          </cell>
          <cell r="B17">
            <v>18345907.609567285</v>
          </cell>
          <cell r="C17">
            <v>27945</v>
          </cell>
          <cell r="D17">
            <v>0</v>
          </cell>
          <cell r="E17">
            <v>0</v>
          </cell>
          <cell r="F17" t="str">
            <v>R</v>
          </cell>
          <cell r="G17" t="str">
            <v>21105</v>
          </cell>
          <cell r="H17" t="str">
            <v>039785</v>
          </cell>
          <cell r="I17">
            <v>18836844.029037222</v>
          </cell>
          <cell r="J17">
            <v>19213580.909617968</v>
          </cell>
          <cell r="K17">
            <v>32489.96443119325</v>
          </cell>
          <cell r="L17">
            <v>18378397.573998477</v>
          </cell>
        </row>
        <row r="18">
          <cell r="A18" t="str">
            <v>Children's Aid Society of Hamilton</v>
          </cell>
          <cell r="B18">
            <v>45456346.791592002</v>
          </cell>
          <cell r="C18">
            <v>437805</v>
          </cell>
          <cell r="D18">
            <v>0</v>
          </cell>
          <cell r="E18">
            <v>0</v>
          </cell>
          <cell r="F18" t="str">
            <v>R</v>
          </cell>
          <cell r="G18" t="str">
            <v>85848</v>
          </cell>
          <cell r="H18" t="str">
            <v>039838</v>
          </cell>
          <cell r="I18">
            <v>45427471.000441641</v>
          </cell>
          <cell r="J18">
            <v>45427471.000441641</v>
          </cell>
          <cell r="K18">
            <v>79920.800587550766</v>
          </cell>
          <cell r="L18">
            <v>45536267.592179552</v>
          </cell>
        </row>
        <row r="19">
          <cell r="A19" t="str">
            <v>Catholic Children's Aid Society of Hamilton</v>
          </cell>
          <cell r="B19">
            <v>24282107.452143669</v>
          </cell>
          <cell r="C19">
            <v>326025</v>
          </cell>
          <cell r="D19">
            <v>0</v>
          </cell>
          <cell r="E19">
            <v>0</v>
          </cell>
          <cell r="F19" t="str">
            <v>R</v>
          </cell>
          <cell r="G19" t="str">
            <v>104089</v>
          </cell>
          <cell r="H19" t="str">
            <v>039832</v>
          </cell>
          <cell r="I19">
            <v>23670474.046096791</v>
          </cell>
          <cell r="J19">
            <v>23197064.565174855</v>
          </cell>
          <cell r="K19">
            <v>42493.465000786884</v>
          </cell>
          <cell r="L19">
            <v>24324600.917144455</v>
          </cell>
        </row>
        <row r="20">
          <cell r="A20" t="str">
            <v>Huron-Perth Children's Aid Society</v>
          </cell>
          <cell r="B20">
            <v>15540801.84448792</v>
          </cell>
          <cell r="C20">
            <v>149040</v>
          </cell>
          <cell r="D20">
            <v>0</v>
          </cell>
          <cell r="E20">
            <v>0</v>
          </cell>
          <cell r="F20" t="str">
            <v>R</v>
          </cell>
          <cell r="G20" t="str">
            <v>81386</v>
          </cell>
          <cell r="H20" t="str">
            <v>045694</v>
          </cell>
          <cell r="I20">
            <v>15531723.172223378</v>
          </cell>
          <cell r="J20">
            <v>15531723.172223378</v>
          </cell>
          <cell r="K20">
            <v>27325.04634511215</v>
          </cell>
          <cell r="L20">
            <v>15568126.890833033</v>
          </cell>
        </row>
        <row r="21">
          <cell r="A21" t="str">
            <v>Jewish Family &amp; Child Service of Greater Toronto</v>
          </cell>
          <cell r="B21">
            <v>8645035.898804104</v>
          </cell>
          <cell r="C21">
            <v>27945</v>
          </cell>
          <cell r="D21">
            <v>0</v>
          </cell>
          <cell r="E21">
            <v>0</v>
          </cell>
          <cell r="F21" t="str">
            <v>R</v>
          </cell>
          <cell r="G21" t="str">
            <v>103988</v>
          </cell>
          <cell r="H21" t="str">
            <v>040144</v>
          </cell>
          <cell r="I21">
            <v>8900695.4470259752</v>
          </cell>
          <cell r="J21">
            <v>9078709.3559664954</v>
          </cell>
          <cell r="K21">
            <v>15352.002598788744</v>
          </cell>
          <cell r="L21">
            <v>8660387.9014028925</v>
          </cell>
        </row>
        <row r="22">
          <cell r="A22" t="str">
            <v>Kawartha-Haliburton Children's Aid Society</v>
          </cell>
          <cell r="B22">
            <v>23866072.080485668</v>
          </cell>
          <cell r="C22">
            <v>400545</v>
          </cell>
          <cell r="D22">
            <v>0</v>
          </cell>
          <cell r="E22">
            <v>0</v>
          </cell>
          <cell r="F22" t="str">
            <v>R</v>
          </cell>
          <cell r="G22" t="str">
            <v>100952</v>
          </cell>
          <cell r="H22" t="str">
            <v>040176</v>
          </cell>
          <cell r="I22">
            <v>23559817.096397262</v>
          </cell>
          <cell r="J22">
            <v>23559817.096397262</v>
          </cell>
          <cell r="K22">
            <v>41448.916318102521</v>
          </cell>
          <cell r="L22">
            <v>23907520.996803772</v>
          </cell>
        </row>
        <row r="23">
          <cell r="A23" t="str">
            <v>Children's Aid Society of London And Middlesex</v>
          </cell>
          <cell r="B23">
            <v>59273196.313495174</v>
          </cell>
          <cell r="C23">
            <v>950130</v>
          </cell>
          <cell r="D23">
            <v>0</v>
          </cell>
          <cell r="E23">
            <v>0</v>
          </cell>
          <cell r="F23" t="str">
            <v>R</v>
          </cell>
          <cell r="G23" t="str">
            <v>1554</v>
          </cell>
          <cell r="H23" t="str">
            <v>040923</v>
          </cell>
          <cell r="I23">
            <v>57636161.657209277</v>
          </cell>
          <cell r="J23">
            <v>56483438.424065091</v>
          </cell>
          <cell r="K23">
            <v>103468.9974265293</v>
          </cell>
          <cell r="L23">
            <v>59376665.310921706</v>
          </cell>
        </row>
        <row r="24">
          <cell r="A24" t="str">
            <v>The Children's Aid Society of the Niagara Region</v>
          </cell>
          <cell r="B24">
            <v>47436248.590593487</v>
          </cell>
          <cell r="C24">
            <v>577530</v>
          </cell>
          <cell r="D24">
            <v>0</v>
          </cell>
          <cell r="E24">
            <v>0</v>
          </cell>
          <cell r="F24" t="str">
            <v>R</v>
          </cell>
          <cell r="G24" t="str">
            <v>104255</v>
          </cell>
          <cell r="H24" t="str">
            <v>041098</v>
          </cell>
          <cell r="I24">
            <v>47965570.63978681</v>
          </cell>
          <cell r="J24">
            <v>47965570.63978681</v>
          </cell>
          <cell r="K24">
            <v>82739.472274385465</v>
          </cell>
          <cell r="L24">
            <v>47518988.062867872</v>
          </cell>
        </row>
        <row r="25">
          <cell r="A25" t="str">
            <v>Children's Aid Society of The District of Nipissing And Parry Sound</v>
          </cell>
          <cell r="B25">
            <v>18796416.327052671</v>
          </cell>
          <cell r="C25">
            <v>298080</v>
          </cell>
          <cell r="D25">
            <v>0</v>
          </cell>
          <cell r="E25">
            <v>0</v>
          </cell>
          <cell r="F25" t="str">
            <v>R</v>
          </cell>
          <cell r="G25" t="str">
            <v>81427</v>
          </cell>
          <cell r="H25" t="str">
            <v>009572</v>
          </cell>
          <cell r="I25">
            <v>19040318.510656055</v>
          </cell>
          <cell r="J25">
            <v>19421124.880869176</v>
          </cell>
          <cell r="K25">
            <v>32840.919116609795</v>
          </cell>
          <cell r="L25">
            <v>18829257.24616928</v>
          </cell>
        </row>
        <row r="26">
          <cell r="A26" t="str">
            <v>Children's Aid Society of Ottawa</v>
          </cell>
          <cell r="B26">
            <v>69967798.057626516</v>
          </cell>
          <cell r="C26">
            <v>866295</v>
          </cell>
          <cell r="D26">
            <v>0</v>
          </cell>
          <cell r="E26">
            <v>0</v>
          </cell>
          <cell r="F26" t="str">
            <v>R</v>
          </cell>
          <cell r="G26" t="str">
            <v>85865</v>
          </cell>
          <cell r="H26" t="str">
            <v>041459</v>
          </cell>
          <cell r="I26">
            <v>69332246.805969372</v>
          </cell>
          <cell r="J26">
            <v>69332246.805969372</v>
          </cell>
          <cell r="K26">
            <v>121976.6046675339</v>
          </cell>
          <cell r="L26">
            <v>70089774.662294045</v>
          </cell>
        </row>
        <row r="27">
          <cell r="A27" t="str">
            <v>Children's Aid Society of Oxford County</v>
          </cell>
          <cell r="B27">
            <v>15389086.949457951</v>
          </cell>
          <cell r="C27">
            <v>260820</v>
          </cell>
          <cell r="D27">
            <v>0</v>
          </cell>
          <cell r="E27">
            <v>0</v>
          </cell>
          <cell r="F27" t="str">
            <v>R</v>
          </cell>
          <cell r="G27" t="str">
            <v>102945</v>
          </cell>
          <cell r="H27" t="str">
            <v>041589</v>
          </cell>
          <cell r="I27">
            <v>14873707.445937963</v>
          </cell>
          <cell r="J27">
            <v>14576233.297019204</v>
          </cell>
          <cell r="K27">
            <v>26701.424126743645</v>
          </cell>
          <cell r="L27">
            <v>15415788.373584695</v>
          </cell>
        </row>
        <row r="28">
          <cell r="A28" t="str">
            <v>Payukotayno James &amp; Hudson Bay Family Services</v>
          </cell>
          <cell r="B28">
            <v>13976000.948760137</v>
          </cell>
          <cell r="C28">
            <v>93150</v>
          </cell>
          <cell r="D28">
            <v>0</v>
          </cell>
          <cell r="E28">
            <v>0</v>
          </cell>
          <cell r="F28" t="str">
            <v>N</v>
          </cell>
          <cell r="G28" t="str">
            <v>104144</v>
          </cell>
          <cell r="H28" t="str">
            <v>000612</v>
          </cell>
          <cell r="I28">
            <v>14160507.967735341</v>
          </cell>
          <cell r="J28">
            <v>14443718.127090048</v>
          </cell>
          <cell r="K28">
            <v>24424.176337083834</v>
          </cell>
          <cell r="L28">
            <v>14000425.125097221</v>
          </cell>
        </row>
        <row r="29">
          <cell r="A29" t="str">
            <v>Children's Aid Society of The Region of Peel</v>
          </cell>
          <cell r="B29">
            <v>67796751.101214886</v>
          </cell>
          <cell r="C29">
            <v>335340</v>
          </cell>
          <cell r="D29">
            <v>0</v>
          </cell>
          <cell r="E29">
            <v>0</v>
          </cell>
          <cell r="F29" t="str">
            <v>R</v>
          </cell>
          <cell r="G29" t="str">
            <v>104256</v>
          </cell>
          <cell r="H29" t="str">
            <v>490607</v>
          </cell>
          <cell r="I29">
            <v>69056628.182761818</v>
          </cell>
          <cell r="J29">
            <v>70437760.74641706</v>
          </cell>
          <cell r="K29">
            <v>119109.51696247309</v>
          </cell>
          <cell r="L29">
            <v>67915860.618177354</v>
          </cell>
        </row>
        <row r="30">
          <cell r="A30" t="str">
            <v>Valoris for Children &amp; Adults of Prescott-Russell</v>
          </cell>
          <cell r="B30">
            <v>14458643.282172222</v>
          </cell>
          <cell r="C30">
            <v>130410</v>
          </cell>
          <cell r="D30">
            <v>0</v>
          </cell>
          <cell r="E30">
            <v>0</v>
          </cell>
          <cell r="F30" t="str">
            <v>R</v>
          </cell>
          <cell r="G30" t="str">
            <v>104090</v>
          </cell>
          <cell r="H30" t="str">
            <v>041925</v>
          </cell>
          <cell r="I30">
            <v>14101016.287179757</v>
          </cell>
          <cell r="J30">
            <v>13818995.961436162</v>
          </cell>
          <cell r="K30">
            <v>25314.281450717532</v>
          </cell>
          <cell r="L30">
            <v>14483957.563622938</v>
          </cell>
        </row>
        <row r="31">
          <cell r="A31" t="str">
            <v>Family and Children's Services of Renfrew County</v>
          </cell>
          <cell r="B31">
            <v>13829183.810877856</v>
          </cell>
          <cell r="C31">
            <v>195615</v>
          </cell>
          <cell r="D31">
            <v>0</v>
          </cell>
          <cell r="E31">
            <v>0</v>
          </cell>
          <cell r="F31" t="str">
            <v>R</v>
          </cell>
          <cell r="G31" t="str">
            <v>104254</v>
          </cell>
          <cell r="H31" t="str">
            <v>032511</v>
          </cell>
          <cell r="I31">
            <v>13731219.813454963</v>
          </cell>
          <cell r="J31">
            <v>13731219.813454963</v>
          </cell>
          <cell r="K31">
            <v>24157.410843414356</v>
          </cell>
          <cell r="L31">
            <v>13853341.221721271</v>
          </cell>
        </row>
        <row r="32">
          <cell r="A32" t="str">
            <v>Children's Aid Society of the City of Sarnia and the County of Lambton</v>
          </cell>
          <cell r="B32">
            <v>15593490.009630257</v>
          </cell>
          <cell r="C32">
            <v>167670</v>
          </cell>
          <cell r="D32">
            <v>0</v>
          </cell>
          <cell r="E32">
            <v>0</v>
          </cell>
          <cell r="F32" t="str">
            <v>R</v>
          </cell>
          <cell r="G32" t="str">
            <v>103268</v>
          </cell>
          <cell r="H32" t="str">
            <v>040480</v>
          </cell>
          <cell r="I32">
            <v>15341631.584585631</v>
          </cell>
          <cell r="J32">
            <v>15341631.584585631</v>
          </cell>
          <cell r="K32">
            <v>27226.471675485493</v>
          </cell>
          <cell r="L32">
            <v>15620716.481305743</v>
          </cell>
        </row>
        <row r="33">
          <cell r="A33" t="str">
            <v>Children's Aid Society of The United Counties of Stormont-Dundas-Glengarry</v>
          </cell>
          <cell r="B33">
            <v>21710504.736310117</v>
          </cell>
          <cell r="C33">
            <v>400545</v>
          </cell>
          <cell r="D33">
            <v>0</v>
          </cell>
          <cell r="E33">
            <v>0</v>
          </cell>
          <cell r="F33" t="str">
            <v>R</v>
          </cell>
          <cell r="G33">
            <v>104253</v>
          </cell>
          <cell r="H33" t="str">
            <v>042789</v>
          </cell>
          <cell r="I33">
            <v>21000285.004433468</v>
          </cell>
          <cell r="J33">
            <v>20580279.304344799</v>
          </cell>
          <cell r="K33">
            <v>37699.91568840565</v>
          </cell>
          <cell r="L33">
            <v>21748204.651998524</v>
          </cell>
        </row>
        <row r="34">
          <cell r="A34" t="str">
            <v>Children's Aid Society of The District of Sudbury-Manitoulin</v>
          </cell>
          <cell r="B34">
            <v>24851665.610603187</v>
          </cell>
          <cell r="C34">
            <v>158355</v>
          </cell>
          <cell r="D34">
            <v>0</v>
          </cell>
          <cell r="E34">
            <v>2769145.8851337</v>
          </cell>
          <cell r="F34" t="str">
            <v>R</v>
          </cell>
          <cell r="G34" t="str">
            <v>103984</v>
          </cell>
          <cell r="H34" t="str">
            <v>042914</v>
          </cell>
          <cell r="I34">
            <v>0</v>
          </cell>
          <cell r="J34">
            <v>0</v>
          </cell>
          <cell r="K34">
            <v>43845.962825733739</v>
          </cell>
          <cell r="L34">
            <v>24895511.573428921</v>
          </cell>
        </row>
        <row r="35">
          <cell r="A35" t="str">
            <v>Children's Aid Society of Thunder Bay</v>
          </cell>
          <cell r="B35">
            <v>15171232.390026119</v>
          </cell>
          <cell r="C35">
            <v>176985</v>
          </cell>
          <cell r="D35">
            <v>0</v>
          </cell>
          <cell r="E35">
            <v>0</v>
          </cell>
          <cell r="F35" t="str">
            <v>R</v>
          </cell>
          <cell r="G35" t="str">
            <v>79107</v>
          </cell>
          <cell r="H35" t="str">
            <v>043058</v>
          </cell>
          <cell r="I35">
            <v>14900153.077707188</v>
          </cell>
          <cell r="J35">
            <v>14900153.077707188</v>
          </cell>
          <cell r="K35">
            <v>26476.270605385314</v>
          </cell>
          <cell r="L35">
            <v>15197708.660631504</v>
          </cell>
        </row>
        <row r="36">
          <cell r="A36" t="str">
            <v>Tikinagan Child &amp; Family Services</v>
          </cell>
          <cell r="B36">
            <v>50390427.104624048</v>
          </cell>
          <cell r="C36">
            <v>0</v>
          </cell>
          <cell r="D36">
            <v>0</v>
          </cell>
          <cell r="E36">
            <v>0</v>
          </cell>
          <cell r="F36" t="str">
            <v>N</v>
          </cell>
          <cell r="G36" t="str">
            <v>103798</v>
          </cell>
          <cell r="H36" t="str">
            <v>043160</v>
          </cell>
          <cell r="I36">
            <v>51398235.646716528</v>
          </cell>
          <cell r="J36">
            <v>52426200.359650858</v>
          </cell>
          <cell r="K36">
            <v>88652.156667735675</v>
          </cell>
          <cell r="L36">
            <v>50479079.261291787</v>
          </cell>
        </row>
        <row r="37">
          <cell r="A37" t="str">
            <v>Native Child And Family Services of Toronto</v>
          </cell>
          <cell r="B37">
            <v>19187435.12714364</v>
          </cell>
          <cell r="C37">
            <v>93150</v>
          </cell>
          <cell r="D37">
            <v>0</v>
          </cell>
          <cell r="E37">
            <v>0</v>
          </cell>
          <cell r="F37" t="str">
            <v>R</v>
          </cell>
          <cell r="G37" t="str">
            <v>72910</v>
          </cell>
          <cell r="H37" t="str">
            <v>005490</v>
          </cell>
          <cell r="I37">
            <v>19476170.829686515</v>
          </cell>
          <cell r="J37">
            <v>19865694.246280245</v>
          </cell>
          <cell r="K37">
            <v>33592.681265339364</v>
          </cell>
          <cell r="L37">
            <v>19221027.808408979</v>
          </cell>
        </row>
        <row r="38">
          <cell r="A38" t="str">
            <v>Catholic Children's Aid Society Toronto</v>
          </cell>
          <cell r="B38">
            <v>87957180.244542181</v>
          </cell>
          <cell r="C38">
            <v>372600</v>
          </cell>
          <cell r="D38">
            <v>0</v>
          </cell>
          <cell r="E38">
            <v>0</v>
          </cell>
          <cell r="F38" t="str">
            <v>R</v>
          </cell>
          <cell r="G38" t="str">
            <v>56646</v>
          </cell>
          <cell r="H38" t="str">
            <v>043157</v>
          </cell>
          <cell r="I38">
            <v>86775546.21058169</v>
          </cell>
          <cell r="J38">
            <v>86775546.21058169</v>
          </cell>
          <cell r="K38">
            <v>155369.93498134697</v>
          </cell>
          <cell r="L38">
            <v>88112550.179523528</v>
          </cell>
        </row>
        <row r="39">
          <cell r="A39" t="str">
            <v>Family and Children's Services of the Waterloo Region</v>
          </cell>
          <cell r="B39">
            <v>51169240.809551552</v>
          </cell>
          <cell r="C39">
            <v>996705</v>
          </cell>
          <cell r="D39">
            <v>0</v>
          </cell>
          <cell r="E39">
            <v>0</v>
          </cell>
          <cell r="F39" t="str">
            <v>R</v>
          </cell>
          <cell r="G39" t="str">
            <v>103779</v>
          </cell>
          <cell r="H39" t="str">
            <v>043395</v>
          </cell>
          <cell r="I39">
            <v>50361762.515426576</v>
          </cell>
          <cell r="J39">
            <v>50361762.515426576</v>
          </cell>
          <cell r="K39">
            <v>88601.726897670946</v>
          </cell>
          <cell r="L39">
            <v>51257842.536449224</v>
          </cell>
        </row>
        <row r="40">
          <cell r="A40" t="str">
            <v>Weechi-it-te-win Family Services</v>
          </cell>
          <cell r="B40">
            <v>11467515.713294836</v>
          </cell>
          <cell r="C40">
            <v>0</v>
          </cell>
          <cell r="D40">
            <v>0</v>
          </cell>
          <cell r="E40">
            <v>0</v>
          </cell>
          <cell r="F40" t="str">
            <v>N</v>
          </cell>
          <cell r="G40" t="str">
            <v>104107</v>
          </cell>
          <cell r="H40" t="str">
            <v>006509</v>
          </cell>
          <cell r="I40">
            <v>11696866.027560733</v>
          </cell>
          <cell r="J40">
            <v>11930803.348111948</v>
          </cell>
          <cell r="K40">
            <v>20174.863719530666</v>
          </cell>
          <cell r="L40">
            <v>11487690.577014366</v>
          </cell>
        </row>
        <row r="41">
          <cell r="A41" t="str">
            <v>Family and Children's Services of Guelph and Wellington</v>
          </cell>
          <cell r="B41">
            <v>20493874.072053321</v>
          </cell>
          <cell r="C41">
            <v>335340</v>
          </cell>
          <cell r="D41">
            <v>0</v>
          </cell>
          <cell r="E41">
            <v>0</v>
          </cell>
          <cell r="F41" t="str">
            <v>R</v>
          </cell>
          <cell r="G41" t="str">
            <v>103967</v>
          </cell>
          <cell r="H41" t="str">
            <v>043427</v>
          </cell>
          <cell r="I41">
            <v>20364224.56996616</v>
          </cell>
          <cell r="J41">
            <v>20364224.56996616</v>
          </cell>
          <cell r="K41">
            <v>35826.892739869771</v>
          </cell>
          <cell r="L41">
            <v>20529700.96479319</v>
          </cell>
        </row>
        <row r="42">
          <cell r="A42" t="str">
            <v>Windsor-Essex Children's Aid Society</v>
          </cell>
          <cell r="B42">
            <v>58232280.819449909</v>
          </cell>
          <cell r="C42">
            <v>642735</v>
          </cell>
          <cell r="D42">
            <v>0</v>
          </cell>
          <cell r="E42">
            <v>0</v>
          </cell>
          <cell r="F42" t="str">
            <v>R</v>
          </cell>
          <cell r="G42" t="str">
            <v>1569</v>
          </cell>
          <cell r="H42" t="str">
            <v>621901</v>
          </cell>
          <cell r="I42">
            <v>57995713.545749098</v>
          </cell>
          <cell r="J42">
            <v>57995713.545749098</v>
          </cell>
          <cell r="K42">
            <v>102032.17910099967</v>
          </cell>
          <cell r="L42">
            <v>58334312.998550907</v>
          </cell>
        </row>
        <row r="43">
          <cell r="A43" t="str">
            <v>Children &amp; Family Services For York Region</v>
          </cell>
          <cell r="B43">
            <v>47370791.010396026</v>
          </cell>
          <cell r="C43">
            <v>232875</v>
          </cell>
          <cell r="D43">
            <v>0</v>
          </cell>
          <cell r="E43">
            <v>0</v>
          </cell>
          <cell r="F43" t="str">
            <v>R</v>
          </cell>
          <cell r="G43" t="str">
            <v>100945</v>
          </cell>
          <cell r="H43">
            <v>141121</v>
          </cell>
          <cell r="I43">
            <v>48399175.99706196</v>
          </cell>
          <cell r="J43">
            <v>49367159.517003201</v>
          </cell>
          <cell r="K43">
            <v>83479.350586520581</v>
          </cell>
          <cell r="L43">
            <v>47454270.360982545</v>
          </cell>
        </row>
        <row r="44">
          <cell r="A44" t="str">
            <v>Kenora-Rainy River Districts Child And Family Services</v>
          </cell>
          <cell r="B44">
            <v>14553676.990062805</v>
          </cell>
          <cell r="C44">
            <v>195615</v>
          </cell>
          <cell r="D44">
            <v>0</v>
          </cell>
          <cell r="E44">
            <v>0</v>
          </cell>
          <cell r="F44" t="str">
            <v>R</v>
          </cell>
          <cell r="G44">
            <v>444261</v>
          </cell>
          <cell r="H44">
            <v>1000985</v>
          </cell>
          <cell r="I44">
            <v>14144497.487317409</v>
          </cell>
          <cell r="J44">
            <v>13861607.537571061</v>
          </cell>
          <cell r="K44">
            <v>25392.339323688026</v>
          </cell>
          <cell r="L44">
            <v>14579069.329386493</v>
          </cell>
        </row>
        <row r="45">
          <cell r="A45" t="str">
            <v>Family And Children's Services of Lanark Leeds And Grenville</v>
          </cell>
          <cell r="B45">
            <v>20476013.08853554</v>
          </cell>
          <cell r="C45">
            <v>335340</v>
          </cell>
          <cell r="D45">
            <v>0</v>
          </cell>
          <cell r="E45">
            <v>0</v>
          </cell>
          <cell r="F45" t="str">
            <v>R</v>
          </cell>
          <cell r="G45">
            <v>448636</v>
          </cell>
          <cell r="H45">
            <v>1001002</v>
          </cell>
          <cell r="I45">
            <v>20220246.781981133</v>
          </cell>
          <cell r="J45">
            <v>20220246.781981133</v>
          </cell>
          <cell r="K45">
            <v>35573.59182240341</v>
          </cell>
          <cell r="L45">
            <v>20511586.680357944</v>
          </cell>
        </row>
        <row r="46">
          <cell r="A46" t="str">
            <v>Akwesasne Child and Family Services</v>
          </cell>
          <cell r="B46">
            <v>1656121.2047999999</v>
          </cell>
          <cell r="C46">
            <v>0</v>
          </cell>
          <cell r="D46">
            <v>0</v>
          </cell>
          <cell r="E46">
            <v>0</v>
          </cell>
          <cell r="F46" t="str">
            <v>N</v>
          </cell>
          <cell r="G46">
            <v>102532</v>
          </cell>
          <cell r="H46">
            <v>106003</v>
          </cell>
          <cell r="I46">
            <v>1689243.6288959999</v>
          </cell>
          <cell r="J46">
            <v>1723028.50147392</v>
          </cell>
          <cell r="K46">
            <v>2913.6231809239025</v>
          </cell>
          <cell r="L46">
            <v>1659034.8279809239</v>
          </cell>
        </row>
        <row r="47">
          <cell r="A47" t="str">
            <v>Bruce Grey Child And Family Services</v>
          </cell>
          <cell r="B47">
            <v>19863310.069720969</v>
          </cell>
          <cell r="C47">
            <v>167670</v>
          </cell>
          <cell r="D47">
            <v>0</v>
          </cell>
          <cell r="E47">
            <v>0</v>
          </cell>
          <cell r="F47" t="str">
            <v>R</v>
          </cell>
          <cell r="G47">
            <v>465556</v>
          </cell>
          <cell r="H47">
            <v>1001100</v>
          </cell>
          <cell r="I47">
            <v>19387389.553488087</v>
          </cell>
          <cell r="J47">
            <v>18999641.762418326</v>
          </cell>
          <cell r="K47">
            <v>34804.430103233026</v>
          </cell>
          <cell r="L47">
            <v>19898114.4998242</v>
          </cell>
        </row>
        <row r="48">
          <cell r="A48" t="str">
            <v>Family And Children's Services of Frontenac Lennox And Addington</v>
          </cell>
          <cell r="B48">
            <v>27517016.136603355</v>
          </cell>
          <cell r="C48">
            <v>484380</v>
          </cell>
          <cell r="D48">
            <v>0</v>
          </cell>
          <cell r="E48">
            <v>0</v>
          </cell>
          <cell r="F48" t="str">
            <v>R</v>
          </cell>
          <cell r="G48">
            <v>465830</v>
          </cell>
          <cell r="H48">
            <v>1001121</v>
          </cell>
          <cell r="I48">
            <v>26630019.411261052</v>
          </cell>
          <cell r="J48">
            <v>26097419.023035832</v>
          </cell>
          <cell r="K48">
            <v>47806.469596636387</v>
          </cell>
          <cell r="L48">
            <v>27564822.606199991</v>
          </cell>
        </row>
        <row r="49">
          <cell r="A49" t="str">
            <v>Highland Shores Children's Aid Society</v>
          </cell>
          <cell r="B49">
            <v>41924222.556313105</v>
          </cell>
          <cell r="C49">
            <v>251505</v>
          </cell>
          <cell r="D49">
            <v>0</v>
          </cell>
          <cell r="E49">
            <v>0</v>
          </cell>
          <cell r="F49" t="str">
            <v>R</v>
          </cell>
          <cell r="G49">
            <v>469721</v>
          </cell>
          <cell r="H49">
            <v>1001130</v>
          </cell>
          <cell r="I49">
            <v>41025614.031135932</v>
          </cell>
          <cell r="J49">
            <v>40205101.750513211</v>
          </cell>
          <cell r="K49">
            <v>73649.580932467026</v>
          </cell>
          <cell r="L49">
            <v>41997872.137245573</v>
          </cell>
        </row>
        <row r="50">
          <cell r="A50" t="str">
            <v>North Eastern Ontario Family And Children's Services</v>
          </cell>
          <cell r="B50">
            <v>15451126.825517826</v>
          </cell>
          <cell r="C50">
            <v>503010</v>
          </cell>
          <cell r="D50">
            <v>0</v>
          </cell>
          <cell r="E50">
            <v>1685108.6</v>
          </cell>
          <cell r="F50" t="str">
            <v>R</v>
          </cell>
          <cell r="G50">
            <v>468873</v>
          </cell>
          <cell r="H50">
            <v>1001120</v>
          </cell>
          <cell r="I50">
            <v>0</v>
          </cell>
          <cell r="J50">
            <v>0</v>
          </cell>
          <cell r="K50">
            <v>26681.587788343266</v>
          </cell>
          <cell r="L50">
            <v>15477808.413306169</v>
          </cell>
        </row>
        <row r="51">
          <cell r="A51" t="str">
            <v>Simcoe Muskoka Child, Youth and Family Services</v>
          </cell>
          <cell r="B51">
            <v>49435993.905813433</v>
          </cell>
          <cell r="C51">
            <v>745200</v>
          </cell>
          <cell r="D51">
            <v>0</v>
          </cell>
          <cell r="E51">
            <v>0</v>
          </cell>
          <cell r="F51" t="str">
            <v>R</v>
          </cell>
          <cell r="G51">
            <v>543093</v>
          </cell>
          <cell r="H51">
            <v>1001516</v>
          </cell>
          <cell r="I51">
            <v>48978106.418347999</v>
          </cell>
          <cell r="J51">
            <v>48978106.418347999</v>
          </cell>
          <cell r="K51">
            <v>86167.453085349523</v>
          </cell>
          <cell r="L51">
            <v>49522161.358898781</v>
          </cell>
        </row>
        <row r="52">
          <cell r="A52" t="str">
            <v>Kina Gbezhgomi Child And Family Services</v>
          </cell>
          <cell r="B52">
            <v>12823802.091000002</v>
          </cell>
          <cell r="C52">
            <v>27945</v>
          </cell>
          <cell r="D52">
            <v>0</v>
          </cell>
          <cell r="E52">
            <v>1421761.899</v>
          </cell>
          <cell r="F52" t="str">
            <v>N</v>
          </cell>
          <cell r="G52">
            <v>103276</v>
          </cell>
          <cell r="H52">
            <v>111070</v>
          </cell>
          <cell r="I52">
            <v>0</v>
          </cell>
          <cell r="J52">
            <v>0</v>
          </cell>
          <cell r="K52">
            <v>22511.822040603278</v>
          </cell>
          <cell r="L52">
            <v>12846313.913040604</v>
          </cell>
        </row>
        <row r="53">
          <cell r="A53" t="str">
            <v>Kunuwanimano Child And Family Services</v>
          </cell>
          <cell r="B53">
            <v>10205086.596119998</v>
          </cell>
          <cell r="C53">
            <v>0</v>
          </cell>
          <cell r="D53">
            <v>0</v>
          </cell>
          <cell r="E53">
            <v>1133898.5106800001</v>
          </cell>
          <cell r="F53" t="str">
            <v>N</v>
          </cell>
          <cell r="G53">
            <v>103261</v>
          </cell>
          <cell r="H53" t="str">
            <v>084942</v>
          </cell>
          <cell r="I53">
            <v>0</v>
          </cell>
          <cell r="J53">
            <v>0</v>
          </cell>
          <cell r="K53">
            <v>17953.865202385234</v>
          </cell>
          <cell r="L53">
            <v>10223040.461322384</v>
          </cell>
        </row>
        <row r="54">
          <cell r="A54" t="str">
            <v>Nogdawindamin Family and Community Services</v>
          </cell>
          <cell r="B54">
            <v>15993241.362</v>
          </cell>
          <cell r="C54">
            <v>0</v>
          </cell>
          <cell r="D54">
            <v>0</v>
          </cell>
          <cell r="E54">
            <v>1777026.818</v>
          </cell>
          <cell r="F54" t="str">
            <v>N</v>
          </cell>
          <cell r="G54">
            <v>100375</v>
          </cell>
          <cell r="H54" t="str">
            <v>096408</v>
          </cell>
          <cell r="I54">
            <v>0</v>
          </cell>
          <cell r="J54">
            <v>0</v>
          </cell>
          <cell r="K54">
            <v>28136.997844950343</v>
          </cell>
          <cell r="L54">
            <v>16021378.359844951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71516-31B2-4436-B934-80A376678CFA}">
  <sheetPr codeName="Sheet1">
    <pageSetUpPr fitToPage="1"/>
  </sheetPr>
  <dimension ref="A1:I66"/>
  <sheetViews>
    <sheetView showGridLines="0" tabSelected="1" zoomScale="80" zoomScaleNormal="80" workbookViewId="0">
      <selection sqref="A1:I66"/>
    </sheetView>
  </sheetViews>
  <sheetFormatPr defaultColWidth="9.140625" defaultRowHeight="15"/>
  <cols>
    <col min="1" max="1" width="45.7109375" style="1" customWidth="1"/>
    <col min="2" max="4" width="21.28515625" style="1" customWidth="1"/>
    <col min="5" max="5" width="20.7109375" style="1" customWidth="1"/>
    <col min="6" max="6" width="20.28515625" style="1" customWidth="1"/>
    <col min="7" max="9" width="19.5703125" style="1" customWidth="1"/>
    <col min="10" max="16384" width="9.140625" style="1"/>
  </cols>
  <sheetData>
    <row r="1" spans="1:9" ht="27" thickBot="1">
      <c r="A1" s="173" t="str">
        <f>[1]Face!$A$1</f>
        <v>2017-18 4th Quarter Year-To-Date Report</v>
      </c>
      <c r="B1" s="172"/>
      <c r="C1" s="172"/>
      <c r="D1" s="172"/>
      <c r="E1" s="172"/>
      <c r="F1" s="172"/>
      <c r="G1" s="172"/>
      <c r="H1" s="172"/>
      <c r="I1" s="171"/>
    </row>
    <row r="2" spans="1:9" ht="20.25">
      <c r="A2" s="170" t="str">
        <f>[1]Lexicon!B867</f>
        <v>PLAN TO ACCESS THE BALANCED BUDGET FUND IN 2017-18</v>
      </c>
      <c r="B2" s="169"/>
      <c r="C2" s="169"/>
      <c r="D2" s="169"/>
      <c r="E2" s="169"/>
      <c r="F2" s="169"/>
      <c r="G2" s="169"/>
      <c r="H2" s="169"/>
      <c r="I2" s="168"/>
    </row>
    <row r="3" spans="1:9" ht="16.5" thickBot="1">
      <c r="A3" s="167" t="str">
        <f>[1]Lexicon!$B$105</f>
        <v>SOCIETY INFORMATION</v>
      </c>
      <c r="B3" s="166"/>
      <c r="C3" s="166"/>
      <c r="D3" s="166"/>
      <c r="E3" s="166"/>
      <c r="F3" s="166"/>
      <c r="G3" s="166"/>
      <c r="H3" s="166"/>
      <c r="I3" s="165"/>
    </row>
    <row r="4" spans="1:9" ht="24.75" customHeight="1">
      <c r="A4" s="164" t="str">
        <f>[1]Lexicon!$B$103</f>
        <v>Children's Aid Society (Society)</v>
      </c>
      <c r="B4" s="163"/>
      <c r="C4" s="162" t="str">
        <f>CASname</f>
        <v>Anishinaabe Abinoojii Family Services</v>
      </c>
      <c r="D4" s="161"/>
      <c r="E4" s="161"/>
      <c r="F4" s="160" t="str">
        <f>[1]Lexicon!$B$268</f>
        <v>Service Name</v>
      </c>
      <c r="G4" s="159"/>
      <c r="H4" s="158" t="str">
        <f>[1]Lexicon!$B$167</f>
        <v>IFIS Line-Subline</v>
      </c>
      <c r="I4" s="157" t="str">
        <f>[1]Lexicon!$B$118</f>
        <v>Detail Code</v>
      </c>
    </row>
    <row r="5" spans="1:9" ht="18" customHeight="1">
      <c r="A5" s="156"/>
      <c r="B5" s="155"/>
      <c r="C5" s="154"/>
      <c r="D5" s="153"/>
      <c r="E5" s="153"/>
      <c r="F5" s="147" t="str">
        <f>[1]Face!F8</f>
        <v>Child Welfare Approved Budget - Native</v>
      </c>
      <c r="G5" s="146"/>
      <c r="H5" s="152" t="str">
        <f>[1]Face!H8</f>
        <v>B073-B153</v>
      </c>
      <c r="I5" s="151" t="str">
        <f>[1]Face!I8</f>
        <v>A761</v>
      </c>
    </row>
    <row r="6" spans="1:9" ht="15" customHeight="1">
      <c r="A6" s="143" t="str">
        <f>[1]Lexicon!$B$325</f>
        <v>TPR #</v>
      </c>
      <c r="B6" s="142"/>
      <c r="C6" s="150">
        <f>[1]Face!G4</f>
        <v>259757</v>
      </c>
      <c r="D6" s="149" t="str">
        <f>[1]Lexicon!B551</f>
        <v>Submission</v>
      </c>
      <c r="E6" s="148" t="str">
        <f>IF([1]Face!I4=0,"",[1]Face!I4)</f>
        <v/>
      </c>
      <c r="F6" s="147"/>
      <c r="G6" s="146"/>
      <c r="H6" s="145"/>
      <c r="I6" s="144"/>
    </row>
    <row r="7" spans="1:9" ht="15" customHeight="1" thickBot="1">
      <c r="A7" s="143" t="str">
        <f>[1]Lexicon!$B$324</f>
        <v>TPBE #</v>
      </c>
      <c r="B7" s="142"/>
      <c r="C7" s="141">
        <f>[1]Face!G5</f>
        <v>1000337</v>
      </c>
      <c r="D7" s="140" t="str">
        <f>[1]Lexicon!$B$858</f>
        <v>(dd/mm/yyyy)</v>
      </c>
      <c r="E7" s="139"/>
      <c r="F7" s="138"/>
      <c r="G7" s="137"/>
      <c r="H7" s="136"/>
      <c r="I7" s="135"/>
    </row>
    <row r="8" spans="1:9" ht="18">
      <c r="A8" s="134"/>
      <c r="B8" s="133"/>
      <c r="C8" s="130"/>
      <c r="D8" s="130"/>
      <c r="E8" s="130"/>
      <c r="F8" s="132"/>
      <c r="G8" s="131"/>
      <c r="H8" s="130"/>
      <c r="I8" s="129"/>
    </row>
    <row r="9" spans="1:9" ht="18">
      <c r="A9" s="128" t="str">
        <f>[1]Lexicon!B$874</f>
        <v>1. Plan to Achieve a Balanced Budget in 2017-18</v>
      </c>
      <c r="B9" s="127"/>
      <c r="C9" s="126"/>
      <c r="D9" s="126"/>
      <c r="E9" s="126"/>
      <c r="F9" s="126"/>
      <c r="G9" s="125"/>
      <c r="H9" s="124"/>
      <c r="I9" s="123"/>
    </row>
    <row r="10" spans="1:9" ht="36.75" customHeight="1" thickBot="1">
      <c r="A10" s="122" t="str">
        <f>[1]Lexicon!B$871</f>
        <v>DETAILED DESCRIPTION OF THE EXPENDITURES THAT ARE PROPOSED TO BE OFFSET BY THE BALANCED BUDGET FUND IN 2017-18</v>
      </c>
      <c r="B10" s="121"/>
      <c r="C10" s="121"/>
      <c r="D10" s="121"/>
      <c r="E10" s="121"/>
      <c r="F10" s="121"/>
      <c r="G10" s="121"/>
      <c r="H10" s="121"/>
      <c r="I10" s="120"/>
    </row>
    <row r="11" spans="1:9" ht="15" customHeight="1">
      <c r="A11" s="119" t="str">
        <f>[1]Lexicon!$B$899</f>
        <v>Purpose of the request:</v>
      </c>
      <c r="B11" s="118" t="s">
        <v>1</v>
      </c>
      <c r="C11" s="117"/>
      <c r="D11" s="117"/>
      <c r="E11" s="117"/>
      <c r="F11" s="117"/>
      <c r="G11" s="117"/>
      <c r="H11" s="117"/>
      <c r="I11" s="116"/>
    </row>
    <row r="12" spans="1:9" ht="15" customHeight="1" thickBot="1">
      <c r="A12" s="115"/>
      <c r="B12" s="114"/>
      <c r="C12" s="113"/>
      <c r="D12" s="113"/>
      <c r="E12" s="113"/>
      <c r="F12" s="113"/>
      <c r="G12" s="113"/>
      <c r="H12" s="113"/>
      <c r="I12" s="112"/>
    </row>
    <row r="13" spans="1:9" ht="15" customHeight="1">
      <c r="A13" s="119" t="str">
        <f>[1]Lexicon!$B$900</f>
        <v>Detailed description of expenditures:</v>
      </c>
      <c r="B13" s="118" t="s">
        <v>0</v>
      </c>
      <c r="C13" s="117"/>
      <c r="D13" s="117"/>
      <c r="E13" s="117"/>
      <c r="F13" s="117"/>
      <c r="G13" s="117"/>
      <c r="H13" s="117"/>
      <c r="I13" s="116"/>
    </row>
    <row r="14" spans="1:9" ht="17.649999999999999" customHeight="1" thickBot="1">
      <c r="A14" s="115"/>
      <c r="B14" s="114"/>
      <c r="C14" s="113"/>
      <c r="D14" s="113"/>
      <c r="E14" s="113"/>
      <c r="F14" s="113"/>
      <c r="G14" s="113"/>
      <c r="H14" s="113"/>
      <c r="I14" s="112"/>
    </row>
    <row r="15" spans="1:9" ht="15" customHeight="1">
      <c r="A15" s="111" t="str">
        <f>[1]Lexicon!B872</f>
        <v>BALANCED BUDGET FUND MULTI-YEAR FINANCIAL PLAN</v>
      </c>
      <c r="B15" s="110"/>
      <c r="C15" s="110"/>
      <c r="D15" s="110"/>
      <c r="E15" s="110"/>
      <c r="F15" s="110"/>
      <c r="G15" s="110"/>
      <c r="H15" s="110"/>
      <c r="I15" s="109"/>
    </row>
    <row r="16" spans="1:9" ht="15" customHeight="1">
      <c r="A16" s="108" t="str">
        <f>UPPER([1]Lexicon!$B$19)</f>
        <v>EXPENDITURE SUMMARY</v>
      </c>
      <c r="B16" s="107" t="str">
        <f>UPPER([1]Lexicon!$B$936)</f>
        <v>CPIN RELATED EXPENDITURES</v>
      </c>
      <c r="C16" s="106"/>
      <c r="D16" s="105"/>
      <c r="E16" s="101" t="str">
        <f>[1]Lexicon!$B$940</f>
        <v>ALL OTHER EXPENDITURES</v>
      </c>
      <c r="F16" s="104" t="str">
        <f>[1]Lexicon!B868</f>
        <v>2017-18 Eligible Expenditures: Balanced Budget Fund Request</v>
      </c>
      <c r="G16" s="103" t="str">
        <f>[1]Lexicon!$B$826</f>
        <v>3 Year Financial Plan</v>
      </c>
      <c r="H16" s="103"/>
      <c r="I16" s="102"/>
    </row>
    <row r="17" spans="1:9" ht="18.75" customHeight="1">
      <c r="A17" s="98"/>
      <c r="B17" s="101" t="str">
        <f>[1]Lexicon!$B$937</f>
        <v>Planning and Preparation</v>
      </c>
      <c r="C17" s="101" t="str">
        <f>[1]Lexicon!$B$938</f>
        <v>Deployment</v>
      </c>
      <c r="D17" s="101" t="str">
        <f>[1]Lexicon!$B$939</f>
        <v>Sustainment</v>
      </c>
      <c r="E17" s="97"/>
      <c r="F17" s="96"/>
      <c r="G17" s="100"/>
      <c r="H17" s="100"/>
      <c r="I17" s="99"/>
    </row>
    <row r="18" spans="1:9" ht="24.75" customHeight="1">
      <c r="A18" s="98"/>
      <c r="B18" s="97"/>
      <c r="C18" s="97"/>
      <c r="D18" s="97"/>
      <c r="E18" s="97"/>
      <c r="F18" s="96"/>
      <c r="G18" s="92" t="str">
        <f>[1]StaffingDataEntry!I2</f>
        <v>2017-18</v>
      </c>
      <c r="H18" s="91" t="str">
        <f>Fiscal_Year_Plus_1</f>
        <v>2018-19</v>
      </c>
      <c r="I18" s="90" t="str">
        <f>Fiscal_Year_Plus_2</f>
        <v>2019-20</v>
      </c>
    </row>
    <row r="19" spans="1:9" ht="32.25" customHeight="1">
      <c r="A19" s="95"/>
      <c r="B19" s="94"/>
      <c r="C19" s="94"/>
      <c r="D19" s="94"/>
      <c r="E19" s="94"/>
      <c r="F19" s="93"/>
      <c r="G19" s="92"/>
      <c r="H19" s="91"/>
      <c r="I19" s="90"/>
    </row>
    <row r="20" spans="1:9">
      <c r="A20" s="89" t="str">
        <f>[1]Lexicon!$B$266</f>
        <v>Salaries and Wages</v>
      </c>
      <c r="B20" s="12">
        <v>0</v>
      </c>
      <c r="C20" s="12">
        <v>0</v>
      </c>
      <c r="D20" s="12">
        <v>0</v>
      </c>
      <c r="E20" s="12">
        <v>0</v>
      </c>
      <c r="F20" s="88">
        <f>SUM(B20:E20)</f>
        <v>0</v>
      </c>
      <c r="G20" s="87">
        <f>[1]ExpenditureSummary!K39</f>
        <v>5968037</v>
      </c>
      <c r="H20" s="12">
        <v>6087397.7400000002</v>
      </c>
      <c r="I20" s="70">
        <v>6209145.6948000006</v>
      </c>
    </row>
    <row r="21" spans="1:9">
      <c r="A21" s="76" t="str">
        <f>[1]Lexicon!$B$64</f>
        <v>Benefits</v>
      </c>
      <c r="B21" s="12">
        <v>0</v>
      </c>
      <c r="C21" s="12">
        <v>0</v>
      </c>
      <c r="D21" s="12">
        <v>0</v>
      </c>
      <c r="E21" s="12">
        <v>0</v>
      </c>
      <c r="F21" s="88">
        <f>SUM(B21:E21)</f>
        <v>0</v>
      </c>
      <c r="G21" s="87">
        <f>[1]ExpenditureSummary!K40</f>
        <v>1160372</v>
      </c>
      <c r="H21" s="12">
        <v>1183579.44</v>
      </c>
      <c r="I21" s="70">
        <v>1207251.0288</v>
      </c>
    </row>
    <row r="22" spans="1:9">
      <c r="A22" s="76" t="str">
        <f>[1]Lexicon!$B$334</f>
        <v>Travel</v>
      </c>
      <c r="B22" s="12">
        <v>0</v>
      </c>
      <c r="C22" s="12">
        <v>0</v>
      </c>
      <c r="D22" s="12">
        <v>0</v>
      </c>
      <c r="E22" s="12">
        <v>0</v>
      </c>
      <c r="F22" s="88">
        <f>SUM(B22:E22)</f>
        <v>0</v>
      </c>
      <c r="G22" s="87">
        <f>[1]ExpenditureSummary!K41</f>
        <v>932701</v>
      </c>
      <c r="H22" s="12">
        <v>951355.02</v>
      </c>
      <c r="I22" s="70">
        <v>970382.12040000001</v>
      </c>
    </row>
    <row r="23" spans="1:9">
      <c r="A23" s="76" t="str">
        <f>[1]Lexicon!$B$446</f>
        <v>Adoption Probation Costs</v>
      </c>
      <c r="B23" s="12">
        <v>0</v>
      </c>
      <c r="C23" s="12">
        <v>0</v>
      </c>
      <c r="D23" s="12">
        <v>0</v>
      </c>
      <c r="E23" s="12">
        <v>0</v>
      </c>
      <c r="F23" s="88">
        <f>SUM(B23:E23)</f>
        <v>0</v>
      </c>
      <c r="G23" s="87">
        <f>[1]ExpenditureSummary!K42</f>
        <v>0</v>
      </c>
      <c r="H23" s="12">
        <v>0</v>
      </c>
      <c r="I23" s="70">
        <v>0</v>
      </c>
    </row>
    <row r="24" spans="1:9">
      <c r="A24" s="76" t="str">
        <f>[1]Lexicon!$B$447</f>
        <v>Adoption Subsidy</v>
      </c>
      <c r="B24" s="12">
        <v>0</v>
      </c>
      <c r="C24" s="12">
        <v>0</v>
      </c>
      <c r="D24" s="12">
        <v>0</v>
      </c>
      <c r="E24" s="12">
        <v>0</v>
      </c>
      <c r="F24" s="88">
        <f>SUM(B24:E24)</f>
        <v>0</v>
      </c>
      <c r="G24" s="87">
        <f>[1]ExpenditureSummary!K43</f>
        <v>0</v>
      </c>
      <c r="H24" s="12">
        <v>0</v>
      </c>
      <c r="I24" s="70">
        <v>0</v>
      </c>
    </row>
    <row r="25" spans="1:9" ht="25.5">
      <c r="A25" s="76" t="str">
        <f>[1]Lexicon!$B$733</f>
        <v>Targeted Subsidy Agreements - Adoption and Legal Custody</v>
      </c>
      <c r="B25" s="12">
        <v>0</v>
      </c>
      <c r="C25" s="12">
        <v>0</v>
      </c>
      <c r="D25" s="12">
        <v>0</v>
      </c>
      <c r="E25" s="12">
        <v>0</v>
      </c>
      <c r="F25" s="88">
        <f>SUM(B25:E25)</f>
        <v>0</v>
      </c>
      <c r="G25" s="87">
        <f>[1]ExpenditureSummary!K44</f>
        <v>0</v>
      </c>
      <c r="H25" s="12">
        <v>0</v>
      </c>
      <c r="I25" s="70">
        <v>0</v>
      </c>
    </row>
    <row r="26" spans="1:9">
      <c r="A26" s="76" t="str">
        <f>[1]Lexicon!$B$326</f>
        <v>Training and Recruitment</v>
      </c>
      <c r="B26" s="12">
        <v>0</v>
      </c>
      <c r="C26" s="12">
        <v>0</v>
      </c>
      <c r="D26" s="12">
        <v>0</v>
      </c>
      <c r="E26" s="12">
        <v>0</v>
      </c>
      <c r="F26" s="88">
        <f>SUM(B26:E26)</f>
        <v>0</v>
      </c>
      <c r="G26" s="87">
        <f>[1]ExpenditureSummary!K45</f>
        <v>137000</v>
      </c>
      <c r="H26" s="12">
        <v>139740</v>
      </c>
      <c r="I26" s="70">
        <v>142534.79999999999</v>
      </c>
    </row>
    <row r="27" spans="1:9">
      <c r="A27" s="76" t="str">
        <f>[1]Lexicon!$B$126</f>
        <v>External Legal Service Costs</v>
      </c>
      <c r="B27" s="12">
        <v>0</v>
      </c>
      <c r="C27" s="12">
        <v>0</v>
      </c>
      <c r="D27" s="12">
        <v>0</v>
      </c>
      <c r="E27" s="12">
        <v>0</v>
      </c>
      <c r="F27" s="88">
        <f>SUM(B27:E27)</f>
        <v>0</v>
      </c>
      <c r="G27" s="87">
        <f>[1]ExpenditureSummary!K46</f>
        <v>25000</v>
      </c>
      <c r="H27" s="12">
        <v>25500</v>
      </c>
      <c r="I27" s="70">
        <v>26010</v>
      </c>
    </row>
    <row r="28" spans="1:9">
      <c r="A28" s="76" t="str">
        <f>[1]Lexicon!$B$448</f>
        <v>Witness Fees &amp; Service/Certificates</v>
      </c>
      <c r="B28" s="12">
        <v>0</v>
      </c>
      <c r="C28" s="12">
        <v>0</v>
      </c>
      <c r="D28" s="12">
        <v>0</v>
      </c>
      <c r="E28" s="12">
        <v>0</v>
      </c>
      <c r="F28" s="88">
        <f>SUM(B28:E28)</f>
        <v>0</v>
      </c>
      <c r="G28" s="87">
        <f>[1]ExpenditureSummary!K47</f>
        <v>0</v>
      </c>
      <c r="H28" s="12">
        <v>0</v>
      </c>
      <c r="I28" s="70">
        <v>0</v>
      </c>
    </row>
    <row r="29" spans="1:9">
      <c r="A29" s="76" t="str">
        <f>[1]Lexicon!$B$253</f>
        <v>Program Expense</v>
      </c>
      <c r="B29" s="12">
        <v>0</v>
      </c>
      <c r="C29" s="12">
        <v>0</v>
      </c>
      <c r="D29" s="12">
        <v>0</v>
      </c>
      <c r="E29" s="12">
        <v>0</v>
      </c>
      <c r="F29" s="88">
        <f>SUM(B29:E29)</f>
        <v>0</v>
      </c>
      <c r="G29" s="87">
        <f>[1]ExpenditureSummary!K48</f>
        <v>49500</v>
      </c>
      <c r="H29" s="12">
        <v>50490</v>
      </c>
      <c r="I29" s="70">
        <v>51499.8</v>
      </c>
    </row>
    <row r="30" spans="1:9">
      <c r="A30" s="76" t="str">
        <f>[1]Lexicon!$B$449</f>
        <v>Professional Services - Client</v>
      </c>
      <c r="B30" s="12">
        <v>0</v>
      </c>
      <c r="C30" s="12">
        <v>0</v>
      </c>
      <c r="D30" s="12">
        <v>0</v>
      </c>
      <c r="E30" s="12">
        <v>0</v>
      </c>
      <c r="F30" s="88">
        <f>SUM(B30:E30)</f>
        <v>0</v>
      </c>
      <c r="G30" s="87">
        <f>[1]ExpenditureSummary!K49</f>
        <v>495500</v>
      </c>
      <c r="H30" s="12">
        <v>505410</v>
      </c>
      <c r="I30" s="70">
        <v>515518.2</v>
      </c>
    </row>
    <row r="31" spans="1:9">
      <c r="A31" s="76" t="str">
        <f>[1]Lexicon!$B$106</f>
        <v>Client Personal Needs</v>
      </c>
      <c r="B31" s="12">
        <v>0</v>
      </c>
      <c r="C31" s="12">
        <v>0</v>
      </c>
      <c r="D31" s="12">
        <v>0</v>
      </c>
      <c r="E31" s="12">
        <v>0</v>
      </c>
      <c r="F31" s="88">
        <f>SUM(B31:E31)</f>
        <v>0</v>
      </c>
      <c r="G31" s="87">
        <f>[1]ExpenditureSummary!K50</f>
        <v>1068250</v>
      </c>
      <c r="H31" s="12">
        <v>1089615</v>
      </c>
      <c r="I31" s="70">
        <v>1111407.3</v>
      </c>
    </row>
    <row r="32" spans="1:9">
      <c r="A32" s="76" t="str">
        <f>[1]Lexicon!$B$129</f>
        <v>Financial Assistance</v>
      </c>
      <c r="B32" s="12">
        <v>0</v>
      </c>
      <c r="C32" s="12">
        <v>0</v>
      </c>
      <c r="D32" s="12">
        <v>0</v>
      </c>
      <c r="E32" s="12">
        <v>0</v>
      </c>
      <c r="F32" s="88">
        <f>SUM(B32:E32)</f>
        <v>0</v>
      </c>
      <c r="G32" s="87">
        <f>[1]ExpenditureSummary!K51</f>
        <v>14500</v>
      </c>
      <c r="H32" s="12">
        <v>14790</v>
      </c>
      <c r="I32" s="70">
        <v>15085.800000000001</v>
      </c>
    </row>
    <row r="33" spans="1:9">
      <c r="A33" s="76" t="str">
        <f>[1]Lexicon!$B$159</f>
        <v>Health and Related</v>
      </c>
      <c r="B33" s="12">
        <v>0</v>
      </c>
      <c r="C33" s="12">
        <v>0</v>
      </c>
      <c r="D33" s="12">
        <v>0</v>
      </c>
      <c r="E33" s="12">
        <v>0</v>
      </c>
      <c r="F33" s="88">
        <f>SUM(B33:E33)</f>
        <v>0</v>
      </c>
      <c r="G33" s="87">
        <f>[1]ExpenditureSummary!K52</f>
        <v>187000</v>
      </c>
      <c r="H33" s="12">
        <v>190740</v>
      </c>
      <c r="I33" s="70">
        <v>194554.80000000002</v>
      </c>
    </row>
    <row r="34" spans="1:9">
      <c r="A34" s="76" t="str">
        <f>[1]Lexicon!$B$68</f>
        <v>Building Occupancy</v>
      </c>
      <c r="B34" s="12">
        <v>0</v>
      </c>
      <c r="C34" s="12">
        <v>0</v>
      </c>
      <c r="D34" s="12">
        <v>0</v>
      </c>
      <c r="E34" s="12">
        <v>0</v>
      </c>
      <c r="F34" s="88">
        <f>SUM(B34:E34)</f>
        <v>0</v>
      </c>
      <c r="G34" s="87">
        <f>[1]ExpenditureSummary!K53</f>
        <v>730775</v>
      </c>
      <c r="H34" s="12">
        <v>745390.5</v>
      </c>
      <c r="I34" s="70">
        <v>760298.31</v>
      </c>
    </row>
    <row r="35" spans="1:9">
      <c r="A35" s="76" t="str">
        <f>[1]Lexicon!$B$252</f>
        <v>Professional Services - Non Client</v>
      </c>
      <c r="B35" s="12">
        <v>0</v>
      </c>
      <c r="C35" s="12">
        <v>0</v>
      </c>
      <c r="D35" s="12">
        <v>0</v>
      </c>
      <c r="E35" s="12">
        <v>110352</v>
      </c>
      <c r="F35" s="88">
        <f>SUM(B35:E35)</f>
        <v>110352</v>
      </c>
      <c r="G35" s="87">
        <f>[1]ExpenditureSummary!K54</f>
        <v>218500</v>
      </c>
      <c r="H35" s="12">
        <v>222870</v>
      </c>
      <c r="I35" s="70">
        <v>227327.4</v>
      </c>
    </row>
    <row r="36" spans="1:9">
      <c r="A36" s="76" t="str">
        <f>[1]Lexicon!$B$130</f>
        <v>Food Services</v>
      </c>
      <c r="B36" s="12">
        <v>0</v>
      </c>
      <c r="C36" s="12">
        <v>0</v>
      </c>
      <c r="D36" s="12">
        <v>0</v>
      </c>
      <c r="E36" s="12">
        <v>0</v>
      </c>
      <c r="F36" s="88">
        <f>SUM(B36:E36)</f>
        <v>0</v>
      </c>
      <c r="G36" s="87">
        <f>[1]ExpenditureSummary!K55</f>
        <v>0</v>
      </c>
      <c r="H36" s="12">
        <v>0</v>
      </c>
      <c r="I36" s="70">
        <v>0</v>
      </c>
    </row>
    <row r="37" spans="1:9">
      <c r="A37" s="76" t="str">
        <f>[1]Lexicon!$B$254</f>
        <v>Promotion and Publicity</v>
      </c>
      <c r="B37" s="12">
        <v>0</v>
      </c>
      <c r="C37" s="12">
        <v>0</v>
      </c>
      <c r="D37" s="12">
        <v>0</v>
      </c>
      <c r="E37" s="12">
        <v>0</v>
      </c>
      <c r="F37" s="88">
        <f>SUM(B37:E37)</f>
        <v>0</v>
      </c>
      <c r="G37" s="87">
        <f>[1]ExpenditureSummary!K56</f>
        <v>246500</v>
      </c>
      <c r="H37" s="12">
        <v>251430</v>
      </c>
      <c r="I37" s="70">
        <v>256458.6</v>
      </c>
    </row>
    <row r="38" spans="1:9">
      <c r="A38" s="76" t="str">
        <f>[1]Lexicon!$B$224</f>
        <v>Office Administration</v>
      </c>
      <c r="B38" s="12">
        <v>0</v>
      </c>
      <c r="C38" s="12">
        <v>0</v>
      </c>
      <c r="D38" s="12">
        <v>0</v>
      </c>
      <c r="E38" s="12">
        <v>0</v>
      </c>
      <c r="F38" s="88">
        <f>SUM(B38:E38)</f>
        <v>0</v>
      </c>
      <c r="G38" s="87">
        <f>[1]ExpenditureSummary!K57</f>
        <v>337500</v>
      </c>
      <c r="H38" s="12">
        <v>344250</v>
      </c>
      <c r="I38" s="70">
        <v>351135</v>
      </c>
    </row>
    <row r="39" spans="1:9">
      <c r="A39" s="76" t="str">
        <f>[1]Lexicon!$B$197</f>
        <v>Miscellaneous</v>
      </c>
      <c r="B39" s="12">
        <v>0</v>
      </c>
      <c r="C39" s="12">
        <v>0</v>
      </c>
      <c r="D39" s="12">
        <v>0</v>
      </c>
      <c r="E39" s="12">
        <v>0</v>
      </c>
      <c r="F39" s="88">
        <f>SUM(B39:E39)</f>
        <v>0</v>
      </c>
      <c r="G39" s="87">
        <f>[1]ExpenditureSummary!K58</f>
        <v>83825</v>
      </c>
      <c r="H39" s="12">
        <v>85501.5</v>
      </c>
      <c r="I39" s="70">
        <v>87211.53</v>
      </c>
    </row>
    <row r="40" spans="1:9" ht="25.5" customHeight="1">
      <c r="A40" s="76" t="str">
        <f>[1]Lexicon!$B$734</f>
        <v>Society Foster, Kinship &amp; Other Care</v>
      </c>
      <c r="B40" s="12">
        <v>0</v>
      </c>
      <c r="C40" s="12">
        <v>0</v>
      </c>
      <c r="D40" s="12">
        <v>0</v>
      </c>
      <c r="E40" s="12">
        <v>0</v>
      </c>
      <c r="F40" s="88">
        <f>SUM(B40:E40)</f>
        <v>0</v>
      </c>
      <c r="G40" s="87">
        <f>[1]ExpenditureSummary!K59</f>
        <v>6624614</v>
      </c>
      <c r="H40" s="12">
        <v>6757106.2800000003</v>
      </c>
      <c r="I40" s="70">
        <v>6892248.4056000002</v>
      </c>
    </row>
    <row r="41" spans="1:9" ht="25.5" customHeight="1">
      <c r="A41" s="76" t="str">
        <f>[1]Lexicon!$B$735</f>
        <v>Purchased Foster &amp; Group Care</v>
      </c>
      <c r="B41" s="12">
        <v>0</v>
      </c>
      <c r="C41" s="12">
        <v>0</v>
      </c>
      <c r="D41" s="12">
        <v>0</v>
      </c>
      <c r="E41" s="12">
        <v>0</v>
      </c>
      <c r="F41" s="88">
        <f>SUM(B41:E41)</f>
        <v>0</v>
      </c>
      <c r="G41" s="87">
        <f>[1]ExpenditureSummary!K60</f>
        <v>3632000</v>
      </c>
      <c r="H41" s="12">
        <v>3704640</v>
      </c>
      <c r="I41" s="70">
        <v>3778732.8000000003</v>
      </c>
    </row>
    <row r="42" spans="1:9" ht="25.5" customHeight="1">
      <c r="A42" s="76" t="str">
        <f>[1]Lexicon!$B$736</f>
        <v>Society Operated Foster and Group Care</v>
      </c>
      <c r="B42" s="12">
        <v>0</v>
      </c>
      <c r="C42" s="12">
        <v>0</v>
      </c>
      <c r="D42" s="12">
        <v>0</v>
      </c>
      <c r="E42" s="12">
        <v>0</v>
      </c>
      <c r="F42" s="88">
        <f>SUM(B42:E42)</f>
        <v>0</v>
      </c>
      <c r="G42" s="87">
        <f>[1]ExpenditureSummary!K61</f>
        <v>0</v>
      </c>
      <c r="H42" s="12">
        <v>0</v>
      </c>
      <c r="I42" s="70">
        <v>0</v>
      </c>
    </row>
    <row r="43" spans="1:9">
      <c r="A43" s="76" t="str">
        <f>[1]Lexicon!$B$189</f>
        <v>Legal Custody</v>
      </c>
      <c r="B43" s="12">
        <v>0</v>
      </c>
      <c r="C43" s="12">
        <v>0</v>
      </c>
      <c r="D43" s="12">
        <v>0</v>
      </c>
      <c r="E43" s="12">
        <v>0</v>
      </c>
      <c r="F43" s="88">
        <f>SUM(B43:E43)</f>
        <v>0</v>
      </c>
      <c r="G43" s="87">
        <f>[1]ExpenditureSummary!K62</f>
        <v>0</v>
      </c>
      <c r="H43" s="12">
        <v>0</v>
      </c>
      <c r="I43" s="70">
        <v>0</v>
      </c>
    </row>
    <row r="44" spans="1:9">
      <c r="A44" s="76" t="str">
        <f>[1]Lexicon!$B$540</f>
        <v>Admission Prevention</v>
      </c>
      <c r="B44" s="12">
        <v>0</v>
      </c>
      <c r="C44" s="12">
        <v>0</v>
      </c>
      <c r="D44" s="12">
        <v>0</v>
      </c>
      <c r="E44" s="12">
        <v>0</v>
      </c>
      <c r="F44" s="88">
        <f>SUM(B44:E44)</f>
        <v>0</v>
      </c>
      <c r="G44" s="87">
        <f>[1]ExpenditureSummary!K63</f>
        <v>30000</v>
      </c>
      <c r="H44" s="12">
        <v>30600</v>
      </c>
      <c r="I44" s="70">
        <v>31212</v>
      </c>
    </row>
    <row r="45" spans="1:9" ht="15.75" thickBot="1">
      <c r="A45" s="86" t="str">
        <f>[1]Lexicon!$B$452</f>
        <v>Technology</v>
      </c>
      <c r="B45" s="83">
        <v>0</v>
      </c>
      <c r="C45" s="83">
        <v>0</v>
      </c>
      <c r="D45" s="83">
        <v>0</v>
      </c>
      <c r="E45" s="83">
        <v>0</v>
      </c>
      <c r="F45" s="85">
        <f>SUM(B45:E45)</f>
        <v>0</v>
      </c>
      <c r="G45" s="84">
        <f>[1]ExpenditureSummary!K64</f>
        <v>170000</v>
      </c>
      <c r="H45" s="83">
        <v>173400</v>
      </c>
      <c r="I45" s="82">
        <v>176868</v>
      </c>
    </row>
    <row r="46" spans="1:9" ht="15.75">
      <c r="A46" s="81" t="str">
        <f>UPPER([1]Lexicon!$B$153)</f>
        <v>GROSS EXPENDITURES</v>
      </c>
      <c r="B46" s="79">
        <f>SUM(B20:B45)</f>
        <v>0</v>
      </c>
      <c r="C46" s="79">
        <f>SUM(C20:C45)</f>
        <v>0</v>
      </c>
      <c r="D46" s="79">
        <f>SUM(D20:D45)</f>
        <v>0</v>
      </c>
      <c r="E46" s="79">
        <f>SUM(E20:E45)</f>
        <v>110352</v>
      </c>
      <c r="F46" s="78">
        <f>SUM(F20:F45)</f>
        <v>110352</v>
      </c>
      <c r="G46" s="80">
        <f>SUM(G20:G45)</f>
        <v>22111574</v>
      </c>
      <c r="H46" s="79">
        <f>SUM(H20:H45)</f>
        <v>22553805.48</v>
      </c>
      <c r="I46" s="78">
        <f>SUM(I20:I45)</f>
        <v>23004881.589600004</v>
      </c>
    </row>
    <row r="47" spans="1:9">
      <c r="A47" s="76" t="str">
        <f>UPPER([1]Lexicon!$B$727)</f>
        <v>DEDUCT: OFFSETTING REVENUE</v>
      </c>
      <c r="B47" s="65"/>
      <c r="C47" s="65"/>
      <c r="D47" s="65"/>
      <c r="E47" s="65"/>
      <c r="F47" s="64"/>
      <c r="G47" s="77">
        <f>[1]ExpenditureSummary!K67</f>
        <v>1450000</v>
      </c>
      <c r="H47" s="12">
        <v>1479000</v>
      </c>
      <c r="I47" s="70">
        <v>1508580</v>
      </c>
    </row>
    <row r="48" spans="1:9" ht="25.5">
      <c r="A48" s="76" t="str">
        <f>[1]Lexicon!$B$864</f>
        <v>Forecast targeted subsidies year-end reconciliation funding adjustment</v>
      </c>
      <c r="B48" s="65"/>
      <c r="C48" s="65"/>
      <c r="D48" s="65"/>
      <c r="E48" s="65"/>
      <c r="F48" s="64"/>
      <c r="G48" s="66">
        <f>[1]Face!I40</f>
        <v>0</v>
      </c>
      <c r="H48" s="73">
        <v>0</v>
      </c>
      <c r="I48" s="7">
        <v>0</v>
      </c>
    </row>
    <row r="49" spans="1:9" ht="15.75">
      <c r="A49" s="75" t="str">
        <f>UPPER([1]Lexicon!$B$199)</f>
        <v>NET EXPENDITURES</v>
      </c>
      <c r="B49" s="74"/>
      <c r="C49" s="74"/>
      <c r="D49" s="74"/>
      <c r="E49" s="74"/>
      <c r="F49" s="7">
        <f>F46-F47-F48</f>
        <v>110352</v>
      </c>
      <c r="G49" s="66">
        <f>G46-G47-G48</f>
        <v>20661574</v>
      </c>
      <c r="H49" s="73">
        <f>H46-H47-H48</f>
        <v>21074805.48</v>
      </c>
      <c r="I49" s="7">
        <f>I46-I47-I48</f>
        <v>21496301.589600004</v>
      </c>
    </row>
    <row r="50" spans="1:9" ht="15.75">
      <c r="A50" s="72" t="str">
        <f>[1]Lexicon!$B$869</f>
        <v>Preliminary Eligible Balanced Budget Fund Contribution Available for 2017-18</v>
      </c>
      <c r="B50" s="71"/>
      <c r="C50" s="71"/>
      <c r="D50" s="71"/>
      <c r="E50" s="71"/>
      <c r="F50" s="70">
        <v>110352</v>
      </c>
      <c r="G50" s="69"/>
      <c r="H50" s="65"/>
      <c r="I50" s="64"/>
    </row>
    <row r="51" spans="1:9" ht="30.95" customHeight="1">
      <c r="A51" s="68" t="str">
        <f>[1]Lexicon!$B$870</f>
        <v>Balanced Budget Fund Request: Lesser of 2017-18 Eligible Expenditures and Preliminary Eligible Contribution for 2017-18</v>
      </c>
      <c r="B51" s="67"/>
      <c r="C51" s="67"/>
      <c r="D51" s="67"/>
      <c r="E51" s="67"/>
      <c r="F51" s="7">
        <f>IF($G$52&gt;$G$49,0,IF(($G$49-$G$52)&lt;IF($F$49&lt;=$F$50,$F$49,$F$50),($G$49-$G$52),IF($F$49&lt;=$F$50,$F$49,$F$50)))</f>
        <v>110352</v>
      </c>
      <c r="G51" s="66">
        <f>F51</f>
        <v>110352</v>
      </c>
      <c r="H51" s="65"/>
      <c r="I51" s="64"/>
    </row>
    <row r="52" spans="1:9" ht="15.75">
      <c r="A52" s="63" t="str">
        <f>UPPER([1]Lexicon!B725)&amp;" / "&amp;UPPER([1]Lexicon!B435)</f>
        <v>APPROVED BUDGET ALLOCATION / PLANNING AMOUNT</v>
      </c>
      <c r="B52" s="62"/>
      <c r="C52" s="62"/>
      <c r="D52" s="62"/>
      <c r="E52" s="62"/>
      <c r="F52" s="61"/>
      <c r="G52" s="60">
        <f>VLOOKUP(CASname,ALLOCATIONTABLE,[1]TABLE!$B$6,FALSE)</f>
        <v>20198447.531486135</v>
      </c>
      <c r="H52" s="59">
        <f>VLOOKUP(CASname,ALLOCATIONTABLE,[1]TABLE!$I$6,FALSE)</f>
        <v>20602416.482115857</v>
      </c>
      <c r="I52" s="58">
        <f>VLOOKUP(CASname,ALLOCATIONTABLE,[1]TABLE!$J$6,FALSE)</f>
        <v>21014464.811758175</v>
      </c>
    </row>
    <row r="53" spans="1:9" ht="15" customHeight="1">
      <c r="A53" s="57" t="str">
        <f>[1]Lexicon!B$340</f>
        <v>VARIANCE</v>
      </c>
      <c r="B53" s="56"/>
      <c r="C53" s="56"/>
      <c r="D53" s="56"/>
      <c r="E53" s="56"/>
      <c r="F53" s="55"/>
      <c r="G53" s="54">
        <f>G52-G49+G51</f>
        <v>-352774.46851386502</v>
      </c>
      <c r="H53" s="54">
        <f>H52-H49</f>
        <v>-472388.99788414314</v>
      </c>
      <c r="I53" s="53">
        <f>I52-I49</f>
        <v>-481836.77784182876</v>
      </c>
    </row>
    <row r="54" spans="1:9" ht="15" customHeight="1" thickBot="1">
      <c r="A54" s="52"/>
      <c r="B54" s="51"/>
      <c r="C54" s="51"/>
      <c r="D54" s="51"/>
      <c r="E54" s="51"/>
      <c r="F54" s="50"/>
      <c r="G54" s="49"/>
      <c r="H54" s="49"/>
      <c r="I54" s="48"/>
    </row>
    <row r="55" spans="1:9" ht="15" customHeight="1" thickBot="1">
      <c r="A55" s="47"/>
      <c r="B55" s="46"/>
      <c r="C55" s="46"/>
      <c r="D55" s="46"/>
      <c r="E55" s="46"/>
      <c r="F55" s="46"/>
      <c r="G55" s="46"/>
      <c r="H55" s="46"/>
      <c r="I55" s="45"/>
    </row>
    <row r="56" spans="1:9" ht="18.75" thickBot="1">
      <c r="A56" s="44" t="str">
        <f>[1]Lexicon!B$875</f>
        <v>2. Plan to Clear Child Welfare Deficits in 2017-18</v>
      </c>
      <c r="B56" s="43"/>
      <c r="C56" s="41"/>
      <c r="D56" s="41"/>
      <c r="E56" s="41"/>
      <c r="F56" s="41"/>
      <c r="G56" s="42"/>
      <c r="H56" s="41"/>
      <c r="I56" s="40"/>
    </row>
    <row r="57" spans="1:9" ht="15" customHeight="1">
      <c r="A57" s="39" t="str">
        <f>[1]Lexicon!B$881</f>
        <v>Please enter Confirmed Child Welfare Deficits as a POSITIVE NUMBER</v>
      </c>
      <c r="B57" s="38"/>
      <c r="C57" s="38"/>
      <c r="D57" s="38"/>
      <c r="E57" s="38"/>
      <c r="F57" s="37"/>
      <c r="G57" s="36" t="str">
        <f>[1]Lexicon!$B$865</f>
        <v>2017-18 BALANCED BUDGET FUND REQUEST TO CLEAR PRIOR YEAR(S)' CONFIRMED CHILD WELFARE DEFICITS</v>
      </c>
      <c r="H57" s="35"/>
      <c r="I57" s="34"/>
    </row>
    <row r="58" spans="1:9" ht="45" customHeight="1" thickBot="1">
      <c r="A58" s="33"/>
      <c r="B58" s="32"/>
      <c r="C58" s="32"/>
      <c r="D58" s="32"/>
      <c r="E58" s="32"/>
      <c r="F58" s="31"/>
      <c r="G58" s="30"/>
      <c r="H58" s="29"/>
      <c r="I58" s="28"/>
    </row>
    <row r="59" spans="1:9" ht="15" customHeight="1">
      <c r="A59" s="27" t="str">
        <f>[1]Lexicon!$B$876</f>
        <v>2013-14 Confirmed Child Welfare Deficit</v>
      </c>
      <c r="B59" s="26"/>
      <c r="C59" s="26"/>
      <c r="D59" s="26"/>
      <c r="E59" s="26"/>
      <c r="F59" s="25"/>
      <c r="G59" s="12">
        <v>0</v>
      </c>
      <c r="H59" s="24"/>
      <c r="I59" s="19"/>
    </row>
    <row r="60" spans="1:9" ht="15" customHeight="1">
      <c r="A60" s="23" t="str">
        <f>[1]Lexicon!$B$877</f>
        <v>2014-15 Confirmed Child Welfare Deficit</v>
      </c>
      <c r="B60" s="22"/>
      <c r="C60" s="22"/>
      <c r="D60" s="22"/>
      <c r="E60" s="22"/>
      <c r="F60" s="21"/>
      <c r="G60" s="12">
        <v>0</v>
      </c>
      <c r="H60" s="24"/>
      <c r="I60" s="19"/>
    </row>
    <row r="61" spans="1:9" ht="15" customHeight="1">
      <c r="A61" s="23" t="str">
        <f>[1]Lexicon!$B$878</f>
        <v>2015-16 Confirmed Child Welfare Deficit</v>
      </c>
      <c r="B61" s="22"/>
      <c r="C61" s="22"/>
      <c r="D61" s="22"/>
      <c r="E61" s="22"/>
      <c r="F61" s="21"/>
      <c r="G61" s="12">
        <v>0</v>
      </c>
      <c r="H61" s="20"/>
      <c r="I61" s="19"/>
    </row>
    <row r="62" spans="1:9" ht="15" customHeight="1">
      <c r="A62" s="23" t="str">
        <f>[1]Lexicon!$B$897</f>
        <v>2016-17 Confirmed Child Welfare Deficit</v>
      </c>
      <c r="B62" s="22"/>
      <c r="C62" s="22"/>
      <c r="D62" s="22"/>
      <c r="E62" s="22"/>
      <c r="F62" s="21"/>
      <c r="G62" s="12">
        <v>0</v>
      </c>
      <c r="H62" s="20"/>
      <c r="I62" s="19"/>
    </row>
    <row r="63" spans="1:9" ht="15" customHeight="1">
      <c r="A63" s="18" t="str">
        <f>[1]Lexicon!$B$880</f>
        <v>Total Confirmed Child Welfare Deficits</v>
      </c>
      <c r="B63" s="17"/>
      <c r="C63" s="17"/>
      <c r="D63" s="17"/>
      <c r="E63" s="17"/>
      <c r="F63" s="17"/>
      <c r="G63" s="16"/>
      <c r="H63" s="7">
        <f>SUM(G59:G62)</f>
        <v>0</v>
      </c>
      <c r="I63" s="6"/>
    </row>
    <row r="64" spans="1:9" ht="15.75" customHeight="1">
      <c r="A64" s="15" t="str">
        <f>[1]Lexicon!$B$869</f>
        <v>Preliminary Eligible Balanced Budget Fund Contribution Available for 2017-18</v>
      </c>
      <c r="B64" s="14"/>
      <c r="C64" s="14"/>
      <c r="D64" s="14"/>
      <c r="E64" s="14"/>
      <c r="F64" s="14"/>
      <c r="G64" s="13"/>
      <c r="H64" s="12">
        <f>+BUDGETVARIANCEBBFAVAILABLE</f>
        <v>110352</v>
      </c>
      <c r="I64" s="11"/>
    </row>
    <row r="65" spans="1:9" ht="23.25" customHeight="1">
      <c r="A65" s="10" t="str">
        <f>[1]Lexicon!$B$879</f>
        <v>Balanced Budget Fund Request: Lesser of Total Confirmed Child Welfare Deficits and Preliminary Eligible Contribution for 2017-18</v>
      </c>
      <c r="B65" s="9"/>
      <c r="C65" s="9"/>
      <c r="D65" s="9"/>
      <c r="E65" s="9"/>
      <c r="F65" s="9"/>
      <c r="G65" s="8"/>
      <c r="H65" s="7">
        <f>IF(H64=0,0,(MIN(H63,H64)))</f>
        <v>0</v>
      </c>
      <c r="I65" s="6"/>
    </row>
    <row r="66" spans="1:9" ht="16.5" thickBot="1">
      <c r="A66" s="5"/>
      <c r="B66" s="4"/>
      <c r="C66" s="4"/>
      <c r="D66" s="4"/>
      <c r="E66" s="4"/>
      <c r="F66" s="4"/>
      <c r="G66" s="4"/>
      <c r="H66" s="3"/>
      <c r="I66" s="2"/>
    </row>
  </sheetData>
  <sheetProtection algorithmName="SHA-512" hashValue="02k+cfsipqhz/F5kC6CVZufuLenqB/ZLwv9n6FsZQ9V4vJkofhUg0qlzKI0OTJ6Kep7rVa6LnRLC1+gQL7+jXA==" saltValue="RUMt9+lva0CNNtUdMVAg5Q==" spinCount="100000" sheet="1" objects="1" scenarios="1"/>
  <mergeCells count="45">
    <mergeCell ref="A49:E49"/>
    <mergeCell ref="A50:E50"/>
    <mergeCell ref="A51:E51"/>
    <mergeCell ref="B17:B19"/>
    <mergeCell ref="C17:C19"/>
    <mergeCell ref="I53:I54"/>
    <mergeCell ref="A1:I1"/>
    <mergeCell ref="A2:I2"/>
    <mergeCell ref="A3:I3"/>
    <mergeCell ref="F4:G4"/>
    <mergeCell ref="F5:G7"/>
    <mergeCell ref="A10:I10"/>
    <mergeCell ref="A15:I15"/>
    <mergeCell ref="G16:I17"/>
    <mergeCell ref="H5:H7"/>
    <mergeCell ref="B13:I14"/>
    <mergeCell ref="I18:I19"/>
    <mergeCell ref="D17:D19"/>
    <mergeCell ref="E16:E19"/>
    <mergeCell ref="A4:B5"/>
    <mergeCell ref="E6:E7"/>
    <mergeCell ref="A6:B6"/>
    <mergeCell ref="A7:B7"/>
    <mergeCell ref="C4:E5"/>
    <mergeCell ref="I5:I7"/>
    <mergeCell ref="A62:F62"/>
    <mergeCell ref="A60:F60"/>
    <mergeCell ref="F16:F19"/>
    <mergeCell ref="H18:H19"/>
    <mergeCell ref="G18:G19"/>
    <mergeCell ref="A11:A12"/>
    <mergeCell ref="A13:A14"/>
    <mergeCell ref="A16:A19"/>
    <mergeCell ref="B16:D16"/>
    <mergeCell ref="B11:I12"/>
    <mergeCell ref="H53:H54"/>
    <mergeCell ref="G53:G54"/>
    <mergeCell ref="A52:F52"/>
    <mergeCell ref="A53:F54"/>
    <mergeCell ref="A65:G65"/>
    <mergeCell ref="A57:F58"/>
    <mergeCell ref="G57:H58"/>
    <mergeCell ref="A59:F59"/>
    <mergeCell ref="A61:F61"/>
    <mergeCell ref="A63:G63"/>
  </mergeCells>
  <conditionalFormatting sqref="B20">
    <cfRule type="expression" dxfId="165" priority="166">
      <formula>CELL("Protect",B20)=1</formula>
    </cfRule>
  </conditionalFormatting>
  <conditionalFormatting sqref="B21">
    <cfRule type="expression" dxfId="164" priority="165">
      <formula>CELL("Protect",B21)=1</formula>
    </cfRule>
  </conditionalFormatting>
  <conditionalFormatting sqref="B22">
    <cfRule type="expression" dxfId="163" priority="164">
      <formula>CELL("Protect",B22)=1</formula>
    </cfRule>
  </conditionalFormatting>
  <conditionalFormatting sqref="B23">
    <cfRule type="expression" dxfId="162" priority="163">
      <formula>CELL("Protect",B23)=1</formula>
    </cfRule>
  </conditionalFormatting>
  <conditionalFormatting sqref="B24">
    <cfRule type="expression" dxfId="161" priority="162">
      <formula>CELL("Protect",B24)=1</formula>
    </cfRule>
  </conditionalFormatting>
  <conditionalFormatting sqref="B25">
    <cfRule type="expression" dxfId="160" priority="161">
      <formula>CELL("Protect",B25)=1</formula>
    </cfRule>
  </conditionalFormatting>
  <conditionalFormatting sqref="B26">
    <cfRule type="expression" dxfId="159" priority="160">
      <formula>CELL("Protect",B26)=1</formula>
    </cfRule>
  </conditionalFormatting>
  <conditionalFormatting sqref="B27">
    <cfRule type="expression" dxfId="158" priority="159">
      <formula>CELL("Protect",B27)=1</formula>
    </cfRule>
  </conditionalFormatting>
  <conditionalFormatting sqref="B28">
    <cfRule type="expression" dxfId="157" priority="158">
      <formula>CELL("Protect",B28)=1</formula>
    </cfRule>
  </conditionalFormatting>
  <conditionalFormatting sqref="B29">
    <cfRule type="expression" dxfId="156" priority="157">
      <formula>CELL("Protect",B29)=1</formula>
    </cfRule>
  </conditionalFormatting>
  <conditionalFormatting sqref="B30">
    <cfRule type="expression" dxfId="155" priority="156">
      <formula>CELL("Protect",B30)=1</formula>
    </cfRule>
  </conditionalFormatting>
  <conditionalFormatting sqref="B31">
    <cfRule type="expression" dxfId="154" priority="155">
      <formula>CELL("Protect",B31)=1</formula>
    </cfRule>
  </conditionalFormatting>
  <conditionalFormatting sqref="B32">
    <cfRule type="expression" dxfId="153" priority="154">
      <formula>CELL("Protect",B32)=1</formula>
    </cfRule>
  </conditionalFormatting>
  <conditionalFormatting sqref="B33">
    <cfRule type="expression" dxfId="152" priority="153">
      <formula>CELL("Protect",B33)=1</formula>
    </cfRule>
  </conditionalFormatting>
  <conditionalFormatting sqref="B34">
    <cfRule type="expression" dxfId="151" priority="152">
      <formula>CELL("Protect",B34)=1</formula>
    </cfRule>
  </conditionalFormatting>
  <conditionalFormatting sqref="B35">
    <cfRule type="expression" dxfId="150" priority="151">
      <formula>CELL("Protect",B35)=1</formula>
    </cfRule>
  </conditionalFormatting>
  <conditionalFormatting sqref="B36">
    <cfRule type="expression" dxfId="149" priority="150">
      <formula>CELL("Protect",B36)=1</formula>
    </cfRule>
  </conditionalFormatting>
  <conditionalFormatting sqref="B37">
    <cfRule type="expression" dxfId="148" priority="149">
      <formula>CELL("Protect",B37)=1</formula>
    </cfRule>
  </conditionalFormatting>
  <conditionalFormatting sqref="B38">
    <cfRule type="expression" dxfId="147" priority="148">
      <formula>CELL("Protect",B38)=1</formula>
    </cfRule>
  </conditionalFormatting>
  <conditionalFormatting sqref="B39">
    <cfRule type="expression" dxfId="146" priority="147">
      <formula>CELL("Protect",B39)=1</formula>
    </cfRule>
  </conditionalFormatting>
  <conditionalFormatting sqref="B40">
    <cfRule type="expression" dxfId="145" priority="146">
      <formula>CELL("Protect",B40)=1</formula>
    </cfRule>
  </conditionalFormatting>
  <conditionalFormatting sqref="B41">
    <cfRule type="expression" dxfId="144" priority="145">
      <formula>CELL("Protect",B41)=1</formula>
    </cfRule>
  </conditionalFormatting>
  <conditionalFormatting sqref="B42">
    <cfRule type="expression" dxfId="143" priority="144">
      <formula>CELL("Protect",B42)=1</formula>
    </cfRule>
  </conditionalFormatting>
  <conditionalFormatting sqref="B43">
    <cfRule type="expression" dxfId="142" priority="143">
      <formula>CELL("Protect",B43)=1</formula>
    </cfRule>
  </conditionalFormatting>
  <conditionalFormatting sqref="B44">
    <cfRule type="expression" dxfId="141" priority="142">
      <formula>CELL("Protect",B44)=1</formula>
    </cfRule>
  </conditionalFormatting>
  <conditionalFormatting sqref="B45">
    <cfRule type="expression" dxfId="140" priority="141">
      <formula>CELL("Protect",B45)=1</formula>
    </cfRule>
  </conditionalFormatting>
  <conditionalFormatting sqref="C20">
    <cfRule type="expression" dxfId="139" priority="140">
      <formula>CELL("Protect",C20)=1</formula>
    </cfRule>
  </conditionalFormatting>
  <conditionalFormatting sqref="C21">
    <cfRule type="expression" dxfId="138" priority="139">
      <formula>CELL("Protect",C21)=1</formula>
    </cfRule>
  </conditionalFormatting>
  <conditionalFormatting sqref="C22">
    <cfRule type="expression" dxfId="137" priority="138">
      <formula>CELL("Protect",C22)=1</formula>
    </cfRule>
  </conditionalFormatting>
  <conditionalFormatting sqref="C23">
    <cfRule type="expression" dxfId="136" priority="137">
      <formula>CELL("Protect",C23)=1</formula>
    </cfRule>
  </conditionalFormatting>
  <conditionalFormatting sqref="C24">
    <cfRule type="expression" dxfId="135" priority="136">
      <formula>CELL("Protect",C24)=1</formula>
    </cfRule>
  </conditionalFormatting>
  <conditionalFormatting sqref="C25">
    <cfRule type="expression" dxfId="134" priority="135">
      <formula>CELL("Protect",C25)=1</formula>
    </cfRule>
  </conditionalFormatting>
  <conditionalFormatting sqref="C26">
    <cfRule type="expression" dxfId="133" priority="134">
      <formula>CELL("Protect",C26)=1</formula>
    </cfRule>
  </conditionalFormatting>
  <conditionalFormatting sqref="C27">
    <cfRule type="expression" dxfId="132" priority="133">
      <formula>CELL("Protect",C27)=1</formula>
    </cfRule>
  </conditionalFormatting>
  <conditionalFormatting sqref="C28">
    <cfRule type="expression" dxfId="131" priority="132">
      <formula>CELL("Protect",C28)=1</formula>
    </cfRule>
  </conditionalFormatting>
  <conditionalFormatting sqref="C29">
    <cfRule type="expression" dxfId="130" priority="131">
      <formula>CELL("Protect",C29)=1</formula>
    </cfRule>
  </conditionalFormatting>
  <conditionalFormatting sqref="C30">
    <cfRule type="expression" dxfId="129" priority="130">
      <formula>CELL("Protect",C30)=1</formula>
    </cfRule>
  </conditionalFormatting>
  <conditionalFormatting sqref="C31">
    <cfRule type="expression" dxfId="128" priority="129">
      <formula>CELL("Protect",C31)=1</formula>
    </cfRule>
  </conditionalFormatting>
  <conditionalFormatting sqref="C32">
    <cfRule type="expression" dxfId="127" priority="128">
      <formula>CELL("Protect",C32)=1</formula>
    </cfRule>
  </conditionalFormatting>
  <conditionalFormatting sqref="C33">
    <cfRule type="expression" dxfId="126" priority="127">
      <formula>CELL("Protect",C33)=1</formula>
    </cfRule>
  </conditionalFormatting>
  <conditionalFormatting sqref="C34">
    <cfRule type="expression" dxfId="125" priority="126">
      <formula>CELL("Protect",C34)=1</formula>
    </cfRule>
  </conditionalFormatting>
  <conditionalFormatting sqref="C35">
    <cfRule type="expression" dxfId="124" priority="125">
      <formula>CELL("Protect",C35)=1</formula>
    </cfRule>
  </conditionalFormatting>
  <conditionalFormatting sqref="C36">
    <cfRule type="expression" dxfId="123" priority="124">
      <formula>CELL("Protect",C36)=1</formula>
    </cfRule>
  </conditionalFormatting>
  <conditionalFormatting sqref="C37">
    <cfRule type="expression" dxfId="122" priority="123">
      <formula>CELL("Protect",C37)=1</formula>
    </cfRule>
  </conditionalFormatting>
  <conditionalFormatting sqref="C38">
    <cfRule type="expression" dxfId="121" priority="122">
      <formula>CELL("Protect",C38)=1</formula>
    </cfRule>
  </conditionalFormatting>
  <conditionalFormatting sqref="C39">
    <cfRule type="expression" dxfId="120" priority="121">
      <formula>CELL("Protect",C39)=1</formula>
    </cfRule>
  </conditionalFormatting>
  <conditionalFormatting sqref="C40">
    <cfRule type="expression" dxfId="119" priority="120">
      <formula>CELL("Protect",C40)=1</formula>
    </cfRule>
  </conditionalFormatting>
  <conditionalFormatting sqref="C41">
    <cfRule type="expression" dxfId="118" priority="119">
      <formula>CELL("Protect",C41)=1</formula>
    </cfRule>
  </conditionalFormatting>
  <conditionalFormatting sqref="C42">
    <cfRule type="expression" dxfId="117" priority="118">
      <formula>CELL("Protect",C42)=1</formula>
    </cfRule>
  </conditionalFormatting>
  <conditionalFormatting sqref="C43">
    <cfRule type="expression" dxfId="116" priority="117">
      <formula>CELL("Protect",C43)=1</formula>
    </cfRule>
  </conditionalFormatting>
  <conditionalFormatting sqref="C44">
    <cfRule type="expression" dxfId="115" priority="116">
      <formula>CELL("Protect",C44)=1</formula>
    </cfRule>
  </conditionalFormatting>
  <conditionalFormatting sqref="C45">
    <cfRule type="expression" dxfId="114" priority="115">
      <formula>CELL("Protect",C45)=1</formula>
    </cfRule>
  </conditionalFormatting>
  <conditionalFormatting sqref="D20">
    <cfRule type="expression" dxfId="113" priority="114">
      <formula>CELL("Protect",D20)=1</formula>
    </cfRule>
  </conditionalFormatting>
  <conditionalFormatting sqref="D21">
    <cfRule type="expression" dxfId="112" priority="113">
      <formula>CELL("Protect",D21)=1</formula>
    </cfRule>
  </conditionalFormatting>
  <conditionalFormatting sqref="D22">
    <cfRule type="expression" dxfId="111" priority="112">
      <formula>CELL("Protect",D22)=1</formula>
    </cfRule>
  </conditionalFormatting>
  <conditionalFormatting sqref="D23">
    <cfRule type="expression" dxfId="110" priority="111">
      <formula>CELL("Protect",D23)=1</formula>
    </cfRule>
  </conditionalFormatting>
  <conditionalFormatting sqref="D24">
    <cfRule type="expression" dxfId="109" priority="110">
      <formula>CELL("Protect",D24)=1</formula>
    </cfRule>
  </conditionalFormatting>
  <conditionalFormatting sqref="D25">
    <cfRule type="expression" dxfId="108" priority="109">
      <formula>CELL("Protect",D25)=1</formula>
    </cfRule>
  </conditionalFormatting>
  <conditionalFormatting sqref="D26">
    <cfRule type="expression" dxfId="107" priority="108">
      <formula>CELL("Protect",D26)=1</formula>
    </cfRule>
  </conditionalFormatting>
  <conditionalFormatting sqref="D27">
    <cfRule type="expression" dxfId="106" priority="107">
      <formula>CELL("Protect",D27)=1</formula>
    </cfRule>
  </conditionalFormatting>
  <conditionalFormatting sqref="D28">
    <cfRule type="expression" dxfId="105" priority="106">
      <formula>CELL("Protect",D28)=1</formula>
    </cfRule>
  </conditionalFormatting>
  <conditionalFormatting sqref="D29">
    <cfRule type="expression" dxfId="104" priority="105">
      <formula>CELL("Protect",D29)=1</formula>
    </cfRule>
  </conditionalFormatting>
  <conditionalFormatting sqref="D30">
    <cfRule type="expression" dxfId="103" priority="104">
      <formula>CELL("Protect",D30)=1</formula>
    </cfRule>
  </conditionalFormatting>
  <conditionalFormatting sqref="D31">
    <cfRule type="expression" dxfId="102" priority="103">
      <formula>CELL("Protect",D31)=1</formula>
    </cfRule>
  </conditionalFormatting>
  <conditionalFormatting sqref="D32">
    <cfRule type="expression" dxfId="101" priority="102">
      <formula>CELL("Protect",D32)=1</formula>
    </cfRule>
  </conditionalFormatting>
  <conditionalFormatting sqref="D33">
    <cfRule type="expression" dxfId="100" priority="101">
      <formula>CELL("Protect",D33)=1</formula>
    </cfRule>
  </conditionalFormatting>
  <conditionalFormatting sqref="D34">
    <cfRule type="expression" dxfId="99" priority="100">
      <formula>CELL("Protect",D34)=1</formula>
    </cfRule>
  </conditionalFormatting>
  <conditionalFormatting sqref="D35">
    <cfRule type="expression" dxfId="98" priority="99">
      <formula>CELL("Protect",D35)=1</formula>
    </cfRule>
  </conditionalFormatting>
  <conditionalFormatting sqref="D36">
    <cfRule type="expression" dxfId="97" priority="98">
      <formula>CELL("Protect",D36)=1</formula>
    </cfRule>
  </conditionalFormatting>
  <conditionalFormatting sqref="D37">
    <cfRule type="expression" dxfId="96" priority="97">
      <formula>CELL("Protect",D37)=1</formula>
    </cfRule>
  </conditionalFormatting>
  <conditionalFormatting sqref="D38">
    <cfRule type="expression" dxfId="95" priority="96">
      <formula>CELL("Protect",D38)=1</formula>
    </cfRule>
  </conditionalFormatting>
  <conditionalFormatting sqref="D39">
    <cfRule type="expression" dxfId="94" priority="95">
      <formula>CELL("Protect",D39)=1</formula>
    </cfRule>
  </conditionalFormatting>
  <conditionalFormatting sqref="D40">
    <cfRule type="expression" dxfId="93" priority="94">
      <formula>CELL("Protect",D40)=1</formula>
    </cfRule>
  </conditionalFormatting>
  <conditionalFormatting sqref="D41">
    <cfRule type="expression" dxfId="92" priority="93">
      <formula>CELL("Protect",D41)=1</formula>
    </cfRule>
  </conditionalFormatting>
  <conditionalFormatting sqref="D42">
    <cfRule type="expression" dxfId="91" priority="92">
      <formula>CELL("Protect",D42)=1</formula>
    </cfRule>
  </conditionalFormatting>
  <conditionalFormatting sqref="D43">
    <cfRule type="expression" dxfId="90" priority="91">
      <formula>CELL("Protect",D43)=1</formula>
    </cfRule>
  </conditionalFormatting>
  <conditionalFormatting sqref="D44">
    <cfRule type="expression" dxfId="89" priority="90">
      <formula>CELL("Protect",D44)=1</formula>
    </cfRule>
  </conditionalFormatting>
  <conditionalFormatting sqref="D45">
    <cfRule type="expression" dxfId="88" priority="89">
      <formula>CELL("Protect",D45)=1</formula>
    </cfRule>
  </conditionalFormatting>
  <conditionalFormatting sqref="E20">
    <cfRule type="expression" dxfId="87" priority="88">
      <formula>CELL("Protect",E20)=1</formula>
    </cfRule>
  </conditionalFormatting>
  <conditionalFormatting sqref="E21">
    <cfRule type="expression" dxfId="86" priority="87">
      <formula>CELL("Protect",E21)=1</formula>
    </cfRule>
  </conditionalFormatting>
  <conditionalFormatting sqref="E22">
    <cfRule type="expression" dxfId="85" priority="86">
      <formula>CELL("Protect",E22)=1</formula>
    </cfRule>
  </conditionalFormatting>
  <conditionalFormatting sqref="E23">
    <cfRule type="expression" dxfId="84" priority="85">
      <formula>CELL("Protect",E23)=1</formula>
    </cfRule>
  </conditionalFormatting>
  <conditionalFormatting sqref="E24">
    <cfRule type="expression" dxfId="83" priority="84">
      <formula>CELL("Protect",E24)=1</formula>
    </cfRule>
  </conditionalFormatting>
  <conditionalFormatting sqref="E25">
    <cfRule type="expression" dxfId="82" priority="83">
      <formula>CELL("Protect",E25)=1</formula>
    </cfRule>
  </conditionalFormatting>
  <conditionalFormatting sqref="E26">
    <cfRule type="expression" dxfId="81" priority="82">
      <formula>CELL("Protect",E26)=1</formula>
    </cfRule>
  </conditionalFormatting>
  <conditionalFormatting sqref="E27">
    <cfRule type="expression" dxfId="80" priority="81">
      <formula>CELL("Protect",E27)=1</formula>
    </cfRule>
  </conditionalFormatting>
  <conditionalFormatting sqref="E28">
    <cfRule type="expression" dxfId="79" priority="80">
      <formula>CELL("Protect",E28)=1</formula>
    </cfRule>
  </conditionalFormatting>
  <conditionalFormatting sqref="E29">
    <cfRule type="expression" dxfId="78" priority="79">
      <formula>CELL("Protect",E29)=1</formula>
    </cfRule>
  </conditionalFormatting>
  <conditionalFormatting sqref="E30">
    <cfRule type="expression" dxfId="77" priority="78">
      <formula>CELL("Protect",E30)=1</formula>
    </cfRule>
  </conditionalFormatting>
  <conditionalFormatting sqref="E31">
    <cfRule type="expression" dxfId="76" priority="77">
      <formula>CELL("Protect",E31)=1</formula>
    </cfRule>
  </conditionalFormatting>
  <conditionalFormatting sqref="E32">
    <cfRule type="expression" dxfId="75" priority="76">
      <formula>CELL("Protect",E32)=1</formula>
    </cfRule>
  </conditionalFormatting>
  <conditionalFormatting sqref="E33">
    <cfRule type="expression" dxfId="74" priority="75">
      <formula>CELL("Protect",E33)=1</formula>
    </cfRule>
  </conditionalFormatting>
  <conditionalFormatting sqref="E34">
    <cfRule type="expression" dxfId="73" priority="74">
      <formula>CELL("Protect",E34)=1</formula>
    </cfRule>
  </conditionalFormatting>
  <conditionalFormatting sqref="E35">
    <cfRule type="expression" dxfId="72" priority="73">
      <formula>CELL("Protect",E35)=1</formula>
    </cfRule>
  </conditionalFormatting>
  <conditionalFormatting sqref="E36">
    <cfRule type="expression" dxfId="71" priority="72">
      <formula>CELL("Protect",E36)=1</formula>
    </cfRule>
  </conditionalFormatting>
  <conditionalFormatting sqref="E37">
    <cfRule type="expression" dxfId="70" priority="71">
      <formula>CELL("Protect",E37)=1</formula>
    </cfRule>
  </conditionalFormatting>
  <conditionalFormatting sqref="E38">
    <cfRule type="expression" dxfId="69" priority="70">
      <formula>CELL("Protect",E38)=1</formula>
    </cfRule>
  </conditionalFormatting>
  <conditionalFormatting sqref="E39">
    <cfRule type="expression" dxfId="68" priority="69">
      <formula>CELL("Protect",E39)=1</formula>
    </cfRule>
  </conditionalFormatting>
  <conditionalFormatting sqref="E40">
    <cfRule type="expression" dxfId="67" priority="68">
      <formula>CELL("Protect",E40)=1</formula>
    </cfRule>
  </conditionalFormatting>
  <conditionalFormatting sqref="E41">
    <cfRule type="expression" dxfId="66" priority="67">
      <formula>CELL("Protect",E41)=1</formula>
    </cfRule>
  </conditionalFormatting>
  <conditionalFormatting sqref="E42">
    <cfRule type="expression" dxfId="65" priority="66">
      <formula>CELL("Protect",E42)=1</formula>
    </cfRule>
  </conditionalFormatting>
  <conditionalFormatting sqref="E43">
    <cfRule type="expression" dxfId="64" priority="65">
      <formula>CELL("Protect",E43)=1</formula>
    </cfRule>
  </conditionalFormatting>
  <conditionalFormatting sqref="E44">
    <cfRule type="expression" dxfId="63" priority="64">
      <formula>CELL("Protect",E44)=1</formula>
    </cfRule>
  </conditionalFormatting>
  <conditionalFormatting sqref="E45">
    <cfRule type="expression" dxfId="62" priority="63">
      <formula>CELL("Protect",E45)=1</formula>
    </cfRule>
  </conditionalFormatting>
  <conditionalFormatting sqref="H20">
    <cfRule type="expression" dxfId="61" priority="62">
      <formula>CELL("Protect",H20)=1</formula>
    </cfRule>
  </conditionalFormatting>
  <conditionalFormatting sqref="H21">
    <cfRule type="expression" dxfId="60" priority="61">
      <formula>CELL("Protect",H21)=1</formula>
    </cfRule>
  </conditionalFormatting>
  <conditionalFormatting sqref="H22">
    <cfRule type="expression" dxfId="59" priority="60">
      <formula>CELL("Protect",H22)=1</formula>
    </cfRule>
  </conditionalFormatting>
  <conditionalFormatting sqref="H23">
    <cfRule type="expression" dxfId="58" priority="59">
      <formula>CELL("Protect",H23)=1</formula>
    </cfRule>
  </conditionalFormatting>
  <conditionalFormatting sqref="H24">
    <cfRule type="expression" dxfId="57" priority="58">
      <formula>CELL("Protect",H24)=1</formula>
    </cfRule>
  </conditionalFormatting>
  <conditionalFormatting sqref="H25">
    <cfRule type="expression" dxfId="56" priority="57">
      <formula>CELL("Protect",H25)=1</formula>
    </cfRule>
  </conditionalFormatting>
  <conditionalFormatting sqref="H26">
    <cfRule type="expression" dxfId="55" priority="56">
      <formula>CELL("Protect",H26)=1</formula>
    </cfRule>
  </conditionalFormatting>
  <conditionalFormatting sqref="H27">
    <cfRule type="expression" dxfId="54" priority="55">
      <formula>CELL("Protect",H27)=1</formula>
    </cfRule>
  </conditionalFormatting>
  <conditionalFormatting sqref="H28">
    <cfRule type="expression" dxfId="53" priority="54">
      <formula>CELL("Protect",H28)=1</formula>
    </cfRule>
  </conditionalFormatting>
  <conditionalFormatting sqref="H29">
    <cfRule type="expression" dxfId="52" priority="53">
      <formula>CELL("Protect",H29)=1</formula>
    </cfRule>
  </conditionalFormatting>
  <conditionalFormatting sqref="H30">
    <cfRule type="expression" dxfId="51" priority="52">
      <formula>CELL("Protect",H30)=1</formula>
    </cfRule>
  </conditionalFormatting>
  <conditionalFormatting sqref="H31">
    <cfRule type="expression" dxfId="50" priority="51">
      <formula>CELL("Protect",H31)=1</formula>
    </cfRule>
  </conditionalFormatting>
  <conditionalFormatting sqref="H32">
    <cfRule type="expression" dxfId="49" priority="50">
      <formula>CELL("Protect",H32)=1</formula>
    </cfRule>
  </conditionalFormatting>
  <conditionalFormatting sqref="H33">
    <cfRule type="expression" dxfId="48" priority="49">
      <formula>CELL("Protect",H33)=1</formula>
    </cfRule>
  </conditionalFormatting>
  <conditionalFormatting sqref="H34">
    <cfRule type="expression" dxfId="47" priority="48">
      <formula>CELL("Protect",H34)=1</formula>
    </cfRule>
  </conditionalFormatting>
  <conditionalFormatting sqref="H35">
    <cfRule type="expression" dxfId="46" priority="47">
      <formula>CELL("Protect",H35)=1</formula>
    </cfRule>
  </conditionalFormatting>
  <conditionalFormatting sqref="H36">
    <cfRule type="expression" dxfId="45" priority="46">
      <formula>CELL("Protect",H36)=1</formula>
    </cfRule>
  </conditionalFormatting>
  <conditionalFormatting sqref="H37">
    <cfRule type="expression" dxfId="44" priority="45">
      <formula>CELL("Protect",H37)=1</formula>
    </cfRule>
  </conditionalFormatting>
  <conditionalFormatting sqref="H38">
    <cfRule type="expression" dxfId="43" priority="44">
      <formula>CELL("Protect",H38)=1</formula>
    </cfRule>
  </conditionalFormatting>
  <conditionalFormatting sqref="H39">
    <cfRule type="expression" dxfId="42" priority="43">
      <formula>CELL("Protect",H39)=1</formula>
    </cfRule>
  </conditionalFormatting>
  <conditionalFormatting sqref="H40">
    <cfRule type="expression" dxfId="41" priority="42">
      <formula>CELL("Protect",H40)=1</formula>
    </cfRule>
  </conditionalFormatting>
  <conditionalFormatting sqref="H41">
    <cfRule type="expression" dxfId="40" priority="41">
      <formula>CELL("Protect",H41)=1</formula>
    </cfRule>
  </conditionalFormatting>
  <conditionalFormatting sqref="H42">
    <cfRule type="expression" dxfId="39" priority="40">
      <formula>CELL("Protect",H42)=1</formula>
    </cfRule>
  </conditionalFormatting>
  <conditionalFormatting sqref="H43">
    <cfRule type="expression" dxfId="38" priority="39">
      <formula>CELL("Protect",H43)=1</formula>
    </cfRule>
  </conditionalFormatting>
  <conditionalFormatting sqref="H44">
    <cfRule type="expression" dxfId="37" priority="38">
      <formula>CELL("Protect",H44)=1</formula>
    </cfRule>
  </conditionalFormatting>
  <conditionalFormatting sqref="H45">
    <cfRule type="expression" dxfId="36" priority="37">
      <formula>CELL("Protect",H45)=1</formula>
    </cfRule>
  </conditionalFormatting>
  <conditionalFormatting sqref="I20">
    <cfRule type="expression" dxfId="35" priority="36">
      <formula>CELL("Protect",I20)=1</formula>
    </cfRule>
  </conditionalFormatting>
  <conditionalFormatting sqref="I21">
    <cfRule type="expression" dxfId="34" priority="35">
      <formula>CELL("Protect",I21)=1</formula>
    </cfRule>
  </conditionalFormatting>
  <conditionalFormatting sqref="I22">
    <cfRule type="expression" dxfId="33" priority="34">
      <formula>CELL("Protect",I22)=1</formula>
    </cfRule>
  </conditionalFormatting>
  <conditionalFormatting sqref="I23">
    <cfRule type="expression" dxfId="32" priority="33">
      <formula>CELL("Protect",I23)=1</formula>
    </cfRule>
  </conditionalFormatting>
  <conditionalFormatting sqref="I24">
    <cfRule type="expression" dxfId="31" priority="32">
      <formula>CELL("Protect",I24)=1</formula>
    </cfRule>
  </conditionalFormatting>
  <conditionalFormatting sqref="I25">
    <cfRule type="expression" dxfId="30" priority="31">
      <formula>CELL("Protect",I25)=1</formula>
    </cfRule>
  </conditionalFormatting>
  <conditionalFormatting sqref="I26">
    <cfRule type="expression" dxfId="29" priority="30">
      <formula>CELL("Protect",I26)=1</formula>
    </cfRule>
  </conditionalFormatting>
  <conditionalFormatting sqref="I27">
    <cfRule type="expression" dxfId="28" priority="29">
      <formula>CELL("Protect",I27)=1</formula>
    </cfRule>
  </conditionalFormatting>
  <conditionalFormatting sqref="I28">
    <cfRule type="expression" dxfId="27" priority="28">
      <formula>CELL("Protect",I28)=1</formula>
    </cfRule>
  </conditionalFormatting>
  <conditionalFormatting sqref="I29">
    <cfRule type="expression" dxfId="26" priority="27">
      <formula>CELL("Protect",I29)=1</formula>
    </cfRule>
  </conditionalFormatting>
  <conditionalFormatting sqref="I30">
    <cfRule type="expression" dxfId="25" priority="26">
      <formula>CELL("Protect",I30)=1</formula>
    </cfRule>
  </conditionalFormatting>
  <conditionalFormatting sqref="I31">
    <cfRule type="expression" dxfId="24" priority="25">
      <formula>CELL("Protect",I31)=1</formula>
    </cfRule>
  </conditionalFormatting>
  <conditionalFormatting sqref="I32">
    <cfRule type="expression" dxfId="23" priority="24">
      <formula>CELL("Protect",I32)=1</formula>
    </cfRule>
  </conditionalFormatting>
  <conditionalFormatting sqref="I33">
    <cfRule type="expression" dxfId="22" priority="23">
      <formula>CELL("Protect",I33)=1</formula>
    </cfRule>
  </conditionalFormatting>
  <conditionalFormatting sqref="I34">
    <cfRule type="expression" dxfId="21" priority="22">
      <formula>CELL("Protect",I34)=1</formula>
    </cfRule>
  </conditionalFormatting>
  <conditionalFormatting sqref="I35">
    <cfRule type="expression" dxfId="20" priority="21">
      <formula>CELL("Protect",I35)=1</formula>
    </cfRule>
  </conditionalFormatting>
  <conditionalFormatting sqref="I36">
    <cfRule type="expression" dxfId="19" priority="20">
      <formula>CELL("Protect",I36)=1</formula>
    </cfRule>
  </conditionalFormatting>
  <conditionalFormatting sqref="I37">
    <cfRule type="expression" dxfId="18" priority="19">
      <formula>CELL("Protect",I37)=1</formula>
    </cfRule>
  </conditionalFormatting>
  <conditionalFormatting sqref="I38">
    <cfRule type="expression" dxfId="17" priority="18">
      <formula>CELL("Protect",I38)=1</formula>
    </cfRule>
  </conditionalFormatting>
  <conditionalFormatting sqref="I39">
    <cfRule type="expression" dxfId="16" priority="17">
      <formula>CELL("Protect",I39)=1</formula>
    </cfRule>
  </conditionalFormatting>
  <conditionalFormatting sqref="I40">
    <cfRule type="expression" dxfId="15" priority="16">
      <formula>CELL("Protect",I40)=1</formula>
    </cfRule>
  </conditionalFormatting>
  <conditionalFormatting sqref="I41">
    <cfRule type="expression" dxfId="14" priority="15">
      <formula>CELL("Protect",I41)=1</formula>
    </cfRule>
  </conditionalFormatting>
  <conditionalFormatting sqref="I42">
    <cfRule type="expression" dxfId="13" priority="14">
      <formula>CELL("Protect",I42)=1</formula>
    </cfRule>
  </conditionalFormatting>
  <conditionalFormatting sqref="I43">
    <cfRule type="expression" dxfId="12" priority="13">
      <formula>CELL("Protect",I43)=1</formula>
    </cfRule>
  </conditionalFormatting>
  <conditionalFormatting sqref="I44">
    <cfRule type="expression" dxfId="11" priority="12">
      <formula>CELL("Protect",I44)=1</formula>
    </cfRule>
  </conditionalFormatting>
  <conditionalFormatting sqref="I45">
    <cfRule type="expression" dxfId="10" priority="11">
      <formula>CELL("Protect",I45)=1</formula>
    </cfRule>
  </conditionalFormatting>
  <conditionalFormatting sqref="H47">
    <cfRule type="expression" dxfId="9" priority="10">
      <formula>CELL("Protect",H47)=1</formula>
    </cfRule>
  </conditionalFormatting>
  <conditionalFormatting sqref="I47">
    <cfRule type="expression" dxfId="8" priority="9">
      <formula>CELL("Protect",I47)=1</formula>
    </cfRule>
  </conditionalFormatting>
  <conditionalFormatting sqref="F50">
    <cfRule type="expression" dxfId="7" priority="8">
      <formula>CELL("Protect",F50)=1</formula>
    </cfRule>
  </conditionalFormatting>
  <conditionalFormatting sqref="G59">
    <cfRule type="expression" dxfId="6" priority="7">
      <formula>CELL("Protect",G59)=1</formula>
    </cfRule>
  </conditionalFormatting>
  <conditionalFormatting sqref="G60">
    <cfRule type="expression" dxfId="5" priority="6">
      <formula>CELL("Protect",G60)=1</formula>
    </cfRule>
  </conditionalFormatting>
  <conditionalFormatting sqref="G61">
    <cfRule type="expression" dxfId="4" priority="5">
      <formula>CELL("Protect",G61)=1</formula>
    </cfRule>
  </conditionalFormatting>
  <conditionalFormatting sqref="G62">
    <cfRule type="expression" dxfId="3" priority="4">
      <formula>CELL("Protect",G62)=1</formula>
    </cfRule>
  </conditionalFormatting>
  <conditionalFormatting sqref="H64">
    <cfRule type="expression" dxfId="2" priority="3">
      <formula>CELL("Protect",H64)=1</formula>
    </cfRule>
  </conditionalFormatting>
  <conditionalFormatting sqref="B11">
    <cfRule type="expression" dxfId="1" priority="2">
      <formula>CELL("Protect",B11)=1</formula>
    </cfRule>
  </conditionalFormatting>
  <conditionalFormatting sqref="B13">
    <cfRule type="expression" dxfId="0" priority="1">
      <formula>CELL("Protect",B13)=1</formula>
    </cfRule>
  </conditionalFormatting>
  <printOptions horizontalCentered="1" verticalCentered="1"/>
  <pageMargins left="0" right="0" top="0.28000000000000003" bottom="0.25" header="0.3" footer="0"/>
  <pageSetup scale="49" orientation="landscape" r:id="rId1"/>
  <headerFoot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Submission - Variance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Johnson</dc:creator>
  <cp:lastModifiedBy>Bill Johnson</cp:lastModifiedBy>
  <dcterms:created xsi:type="dcterms:W3CDTF">2019-01-08T17:08:19Z</dcterms:created>
  <dcterms:modified xsi:type="dcterms:W3CDTF">2019-01-08T17:09:52Z</dcterms:modified>
</cp:coreProperties>
</file>